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32776" yWindow="32776" windowWidth="23016" windowHeight="10584" tabRatio="0" firstSheet="2" activeTab="2"/>
  </bookViews>
  <sheets>
    <sheet name="Anmeldeformular" sheetId="1" r:id="rId1"/>
    <sheet name="Einzel" sheetId="2" r:id="rId2"/>
    <sheet name="Start" sheetId="3" r:id="rId3"/>
    <sheet name="Infos" sheetId="4" r:id="rId4"/>
    <sheet name="Bestätigung" sheetId="5" r:id="rId5"/>
    <sheet name="Personalblatt" sheetId="6" r:id="rId6"/>
  </sheets>
  <definedNames>
    <definedName name="_xlnm.Print_Area" localSheetId="0">'Anmeldeformular'!$A$1:$N$136</definedName>
    <definedName name="Klassen">'Anmeldeformular'!$Y$9:$Y$21</definedName>
  </definedNames>
  <calcPr fullCalcOnLoad="1"/>
</workbook>
</file>

<file path=xl/comments1.xml><?xml version="1.0" encoding="utf-8"?>
<comments xmlns="http://schemas.openxmlformats.org/spreadsheetml/2006/main">
  <authors>
    <author>Andres Mosimann</author>
  </authors>
  <commentList>
    <comment ref="M19" authorId="0">
      <text>
        <r>
          <rPr>
            <sz val="10"/>
            <rFont val="Tahoma"/>
            <family val="2"/>
          </rPr>
          <t>Format der Eingabe: 
Kein Leerschlag, kein Schrägstrich
z.B. 07912345678</t>
        </r>
      </text>
    </comment>
    <comment ref="D17" authorId="0">
      <text>
        <r>
          <rPr>
            <sz val="10"/>
            <rFont val="Tahoma"/>
            <family val="2"/>
          </rPr>
          <t>Name und Vorname des Rechnungsempfängers</t>
        </r>
      </text>
    </comment>
    <comment ref="N16" authorId="0">
      <text>
        <r>
          <rPr>
            <sz val="10"/>
            <rFont val="Tahoma"/>
            <family val="2"/>
          </rPr>
          <t>Klassenzuteilung auswählen</t>
        </r>
      </text>
    </comment>
    <comment ref="N15" authorId="0">
      <text>
        <r>
          <rPr>
            <sz val="10"/>
            <rFont val="Tahoma"/>
            <family val="2"/>
          </rPr>
          <t>Format: 
dd.mm.yy</t>
        </r>
      </text>
    </comment>
    <comment ref="M20" authorId="0">
      <text>
        <r>
          <rPr>
            <sz val="10"/>
            <rFont val="Tahoma"/>
            <family val="2"/>
          </rPr>
          <t>Format der Eingabe: 
Kein Leerschlag, kein Schrägstrich
z.B. 07912345678</t>
        </r>
      </text>
    </comment>
    <comment ref="I21" authorId="0">
      <text>
        <r>
          <rPr>
            <sz val="10"/>
            <rFont val="Tahoma"/>
            <family val="2"/>
          </rPr>
          <t>Format der Eingabe: 
Kein Leerschlag, kein Schrägstrich
z.B. 0627549999</t>
        </r>
      </text>
    </comment>
    <comment ref="M6" authorId="0">
      <text>
        <r>
          <rPr>
            <sz val="10"/>
            <rFont val="Tahoma"/>
            <family val="2"/>
          </rPr>
          <t>Eingabe des steuerbaren Einkommens auf Fr. genau</t>
        </r>
      </text>
    </comment>
  </commentList>
</comments>
</file>

<file path=xl/sharedStrings.xml><?xml version="1.0" encoding="utf-8"?>
<sst xmlns="http://schemas.openxmlformats.org/spreadsheetml/2006/main" count="402" uniqueCount="237">
  <si>
    <t>Montag</t>
  </si>
  <si>
    <t>Pfaffnau</t>
  </si>
  <si>
    <t>Vorname</t>
  </si>
  <si>
    <t>Klasse</t>
  </si>
  <si>
    <t>Einzelpreis</t>
  </si>
  <si>
    <t>Anmeldungsperiode:</t>
  </si>
  <si>
    <t>Mittagsverpflegung, Ruhezeit/Bewegungszeit</t>
  </si>
  <si>
    <t>Dienstag</t>
  </si>
  <si>
    <t>Donnerstag</t>
  </si>
  <si>
    <t>Anzahl</t>
  </si>
  <si>
    <t>Betrag</t>
  </si>
  <si>
    <t>von</t>
  </si>
  <si>
    <t>bis</t>
  </si>
  <si>
    <t>Rechnungsstellung an:</t>
  </si>
  <si>
    <t>Name</t>
  </si>
  <si>
    <t>Strasse</t>
  </si>
  <si>
    <t>Angemeldetes Kind:</t>
  </si>
  <si>
    <t>P 3</t>
  </si>
  <si>
    <t>P 4</t>
  </si>
  <si>
    <t>P 5</t>
  </si>
  <si>
    <t>P 6</t>
  </si>
  <si>
    <t>Totalbetrag, welcher in Rechnung gestellt wird</t>
  </si>
  <si>
    <t>Fr.</t>
  </si>
  <si>
    <t>Schuljahr</t>
  </si>
  <si>
    <t>Semester</t>
  </si>
  <si>
    <t>grün</t>
  </si>
  <si>
    <t>von Administration auszufüllen</t>
  </si>
  <si>
    <t>gelb</t>
  </si>
  <si>
    <t>von Eltern auszufüllen</t>
  </si>
  <si>
    <t>Beginn der Betreuung:</t>
  </si>
  <si>
    <t xml:space="preserve">Nutzung der Tabelle: </t>
  </si>
  <si>
    <t xml:space="preserve">Anmeldeschluss: </t>
  </si>
  <si>
    <t>Bemerkungen:</t>
  </si>
  <si>
    <t>PLZ</t>
  </si>
  <si>
    <t>Wohnort</t>
  </si>
  <si>
    <t>Schulort:</t>
  </si>
  <si>
    <t>von:</t>
  </si>
  <si>
    <t>bis:</t>
  </si>
  <si>
    <t>Vorgehensweise:</t>
  </si>
  <si>
    <t>Die gelb markierten Felder müssen ausgefüllt werden!</t>
  </si>
  <si>
    <t xml:space="preserve"> </t>
  </si>
  <si>
    <t>Elternname</t>
  </si>
  <si>
    <t>Anmeldeperiode</t>
  </si>
  <si>
    <t>Geb.-Dat.</t>
  </si>
  <si>
    <t>Gebdat</t>
  </si>
  <si>
    <t>Betreuungselement 1</t>
  </si>
  <si>
    <t>Betreuungselement 2</t>
  </si>
  <si>
    <t>Betreuungselement 3</t>
  </si>
  <si>
    <t>Betreuungselement 4</t>
  </si>
  <si>
    <t>Betreuungselement 5</t>
  </si>
  <si>
    <t>Betreuungselement 6</t>
  </si>
  <si>
    <t>Betreuungselement 7</t>
  </si>
  <si>
    <t>Hausaufgabenhilfe</t>
  </si>
  <si>
    <t>Mo1</t>
  </si>
  <si>
    <t>Mo2</t>
  </si>
  <si>
    <t>Mo3</t>
  </si>
  <si>
    <t>Mo4</t>
  </si>
  <si>
    <t>Mo5</t>
  </si>
  <si>
    <t>Mo6</t>
  </si>
  <si>
    <t>Mo7</t>
  </si>
  <si>
    <t>MoHA</t>
  </si>
  <si>
    <t>HA-Hilfe:</t>
  </si>
  <si>
    <t>für Rechnung:</t>
  </si>
  <si>
    <t>Ankunftszeit 07.00 – 08.00</t>
  </si>
  <si>
    <t>AnzahlMo</t>
  </si>
  <si>
    <t>AnzahlDi</t>
  </si>
  <si>
    <t>Di1</t>
  </si>
  <si>
    <t>Di2</t>
  </si>
  <si>
    <t>Di3</t>
  </si>
  <si>
    <t>Di4</t>
  </si>
  <si>
    <t>Di5</t>
  </si>
  <si>
    <t>Di6</t>
  </si>
  <si>
    <t>Di7</t>
  </si>
  <si>
    <t>DiHA</t>
  </si>
  <si>
    <t>Mi1</t>
  </si>
  <si>
    <t>Mi2</t>
  </si>
  <si>
    <t>Mi3</t>
  </si>
  <si>
    <t>Mi4</t>
  </si>
  <si>
    <t>Mi5</t>
  </si>
  <si>
    <t>Mi6</t>
  </si>
  <si>
    <t>Mi7</t>
  </si>
  <si>
    <t>MiHA</t>
  </si>
  <si>
    <t>AnzahlMi</t>
  </si>
  <si>
    <t>AnzahlDo</t>
  </si>
  <si>
    <t>Do1</t>
  </si>
  <si>
    <t>Do2</t>
  </si>
  <si>
    <t>Do3</t>
  </si>
  <si>
    <t>Do4</t>
  </si>
  <si>
    <t>Do5</t>
  </si>
  <si>
    <t>Do6</t>
  </si>
  <si>
    <t>Do7</t>
  </si>
  <si>
    <t>DoHA</t>
  </si>
  <si>
    <t>AnzahlFr</t>
  </si>
  <si>
    <t>Fr1</t>
  </si>
  <si>
    <t>Fr2</t>
  </si>
  <si>
    <t>Fr3</t>
  </si>
  <si>
    <t>Fr4</t>
  </si>
  <si>
    <t>Fr5</t>
  </si>
  <si>
    <t>Fr6</t>
  </si>
  <si>
    <t>Fr7</t>
  </si>
  <si>
    <t>FrHA</t>
  </si>
  <si>
    <t>Anschrift</t>
  </si>
  <si>
    <t>Telefon</t>
  </si>
  <si>
    <t>Übertrag auf die Auswertungsdatei</t>
  </si>
  <si>
    <t>1. Datei "Auswertung.XLSM" öffnen (der Dateiname darf nicht verändert werden!)</t>
  </si>
  <si>
    <t>2. Von der Datei "Anmeldeformular" aus: Makro "Übertrag" ausführen</t>
  </si>
  <si>
    <t>kurz: Ctrl+q</t>
  </si>
  <si>
    <t>Makro für diesen Übertrag: Übertrag</t>
  </si>
  <si>
    <t>Anmeldeschluss:</t>
  </si>
  <si>
    <t>Mittwoch</t>
  </si>
  <si>
    <t>Freitag</t>
  </si>
  <si>
    <t>Samstag</t>
  </si>
  <si>
    <t>Sonntag</t>
  </si>
  <si>
    <t>Natel</t>
  </si>
  <si>
    <t xml:space="preserve">Bei mehreren Kindern einer Familie muss für jedes Kind ein Formular ausgefüllt werden. </t>
  </si>
  <si>
    <t xml:space="preserve">Die Anmeldung bezieht sich auf alle aufgeführten Daten. </t>
  </si>
  <si>
    <t>Es können in der Auflistung keine Änderungen vorgenom-</t>
  </si>
  <si>
    <t xml:space="preserve">men werden. </t>
  </si>
  <si>
    <t>An den nebenstehenden Daten (je Montag) werden die</t>
  </si>
  <si>
    <t xml:space="preserve">verschiedenen Betreuungselemente 1 bis 7 angeboten. </t>
  </si>
  <si>
    <t>An den nebenstehenden Daten (je Dienstag) werden die</t>
  </si>
  <si>
    <t>An den nebenstehenden Daten (je Mittwoch) werden die</t>
  </si>
  <si>
    <t>An den nebenstehenden Daten (je Donnerstag) werden</t>
  </si>
  <si>
    <t xml:space="preserve">die verschiedenen Betreuungselemente 1 bis 7 angeboten. </t>
  </si>
  <si>
    <t>An den nebenstehenden Daten (je Freitag) werden die</t>
  </si>
  <si>
    <t>St. Urban</t>
  </si>
  <si>
    <t>Glashütten</t>
  </si>
  <si>
    <t>Roggliswil</t>
  </si>
  <si>
    <t>Altbüron</t>
  </si>
  <si>
    <t>Anmeldung Tagesstrukturen</t>
  </si>
  <si>
    <t xml:space="preserve">Die Anmeldung erfolgt in 2 Schritten: </t>
  </si>
  <si>
    <r>
      <rPr>
        <sz val="12"/>
        <color indexed="8"/>
        <rFont val="Symbol"/>
        <family val="1"/>
      </rPr>
      <t xml:space="preserve">· </t>
    </r>
    <r>
      <rPr>
        <sz val="12"/>
        <color indexed="8"/>
        <rFont val="Arial"/>
        <family val="2"/>
      </rPr>
      <t>Schriftliche Bestätigung der Anmeldung</t>
    </r>
  </si>
  <si>
    <r>
      <rPr>
        <sz val="12"/>
        <color indexed="8"/>
        <rFont val="Symbol"/>
        <family val="1"/>
      </rPr>
      <t xml:space="preserve">· </t>
    </r>
    <r>
      <rPr>
        <sz val="12"/>
        <color indexed="8"/>
        <rFont val="Arial"/>
        <family val="2"/>
      </rPr>
      <t>Digitale Anmeldung per Mail</t>
    </r>
  </si>
  <si>
    <t>Bestätigung zur Anmeldung der Tagesstrukturen</t>
  </si>
  <si>
    <t>Schulhaus</t>
  </si>
  <si>
    <t>Damit die per Mail zugestellte Anmeldung Gültigkeit erhält, bitten wir Sie, dieses Formular unterzeichnet an folgende Adresse zu senden:</t>
  </si>
  <si>
    <t xml:space="preserve">Auf Grund der Anmeldung stehen für das kommende Semester folgende Beträge an: </t>
  </si>
  <si>
    <t>Datum</t>
  </si>
  <si>
    <t>Unterschrift</t>
  </si>
  <si>
    <t>Bei mehreren Kindern einer Familie muss für jedes Kind ein Formular ausgefüllt werden!</t>
  </si>
  <si>
    <t xml:space="preserve">Damit die Anmeldung komplett ist, </t>
  </si>
  <si>
    <t>Anmeldeschluss (Mail und Bestätigung):</t>
  </si>
  <si>
    <t>und Bestätigungsformular) zugestellt sind.</t>
  </si>
  <si>
    <t xml:space="preserve">Die Anmeldung kann erst berücksichtigt werden, wenn beide Dokumente (Mail </t>
  </si>
  <si>
    <t xml:space="preserve">Die ausgefüllte Datei per Mail zustellen an: </t>
  </si>
  <si>
    <t>Nebst der digitalen Anmeldung bitte zusätzlich das Bestätigungsformular einsenden!</t>
  </si>
  <si>
    <t>Schritt 1: Anmeldeformular</t>
  </si>
  <si>
    <t>Schritt 2: Schriftliche Bestätigung</t>
  </si>
  <si>
    <t xml:space="preserve">Zur Anmeldung bitte die im Anmeldeformular </t>
  </si>
  <si>
    <t>gelb markierten Felder ausfüllen!</t>
  </si>
  <si>
    <t>das unterschriebene Bestätigungs-</t>
  </si>
  <si>
    <t xml:space="preserve">formular einsenden an folgende Adresse: </t>
  </si>
  <si>
    <t>Informationen zu den Tagesstrukturen</t>
  </si>
  <si>
    <t>darüber</t>
  </si>
  <si>
    <t>Mittag inkl. Verpfl.</t>
  </si>
  <si>
    <t>* enthält Hausaufgabenhilfe</t>
  </si>
  <si>
    <t>07.00-08.00 Uhr</t>
  </si>
  <si>
    <t>14.00-15.00 Uhr</t>
  </si>
  <si>
    <t>Steuerbares Einkommen (Fr.)</t>
  </si>
  <si>
    <t xml:space="preserve">Hausaufgabenhilfe (bei Belegung eines HA-Elementes </t>
  </si>
  <si>
    <t>muss ein zusätzlicher Betrag bezahlt werden)</t>
  </si>
  <si>
    <t>Die Tarife werden auf Basis des steuerbaren Einkommens gemäss letzter rechtskräftiger Steuerveranlagung festgelegt. Sollte das steuerbare Ein-</t>
  </si>
  <si>
    <t>kommen infolge Verletzung von steuerlichen Verfahrenspflichten (z.B. wenn die Steuererklärung dem Steueramt nicht eingereicht wurde) nicht</t>
  </si>
  <si>
    <t xml:space="preserve">Gemäss Eingabe: </t>
  </si>
  <si>
    <t>gültigen Spalte</t>
  </si>
  <si>
    <t>Berechnung der</t>
  </si>
  <si>
    <t>Gültige</t>
  </si>
  <si>
    <t>Werte</t>
  </si>
  <si>
    <t>Einkommen pro Haushalt (inkl. Konkubinatspartner; jedoch ohne erwerbstätige Kinder).</t>
  </si>
  <si>
    <t>ermittelt werden können, kommen die Tarife der höchsten Tarifstufe zur Anwendung. Massgebend ist das gesamte steuerbare</t>
  </si>
  <si>
    <t>Tarif1</t>
  </si>
  <si>
    <t>Tarif2</t>
  </si>
  <si>
    <t>Tarif3</t>
  </si>
  <si>
    <t>Tarif4</t>
  </si>
  <si>
    <t>Tarif5</t>
  </si>
  <si>
    <t>Tarif6</t>
  </si>
  <si>
    <t>Tarif7</t>
  </si>
  <si>
    <t>Tarif8</t>
  </si>
  <si>
    <t>SteuerbEink</t>
  </si>
  <si>
    <t>Telefonnummer bei einem Notfall</t>
  </si>
  <si>
    <t>Eltern</t>
  </si>
  <si>
    <t>Adresse</t>
  </si>
  <si>
    <t>Personalblatt</t>
  </si>
  <si>
    <t>Notfallnummer</t>
  </si>
  <si>
    <t>Angaben über Krankheiten, Allergien, Einnahme von Medikamenten, erforderliche Diät usw.</t>
  </si>
  <si>
    <t>Angaben über Krankheiten, Allergien, Medikamente, erforderliche Diät usw.</t>
  </si>
  <si>
    <t>Schulort</t>
  </si>
  <si>
    <t>Nottel</t>
  </si>
  <si>
    <t>Reglement</t>
  </si>
  <si>
    <t>Zur Ermittlung der Tarife bitte Betrag eintragen!</t>
  </si>
  <si>
    <t>Steuerbares Einkommen Fr.</t>
  </si>
  <si>
    <t xml:space="preserve">Wir bitten Sie, das ausgefüllte Formular per Mail an folgende Adresse zu senden: </t>
  </si>
  <si>
    <t xml:space="preserve">Der Betrag wird pro Semester in 2 Rechnungen eingefordert. </t>
  </si>
  <si>
    <t xml:space="preserve">Der Betrag wird pro Semester in 2 Rechnungen eingefordert. Allfällige Guthaben oder Ausstände werden dabei berücksichtigt. </t>
  </si>
  <si>
    <t xml:space="preserve">Die Unterzeichnenden bestätigen, von den Bedingungen und vom Zahlungsbetrag Kenntnis genommen zu haben. </t>
  </si>
  <si>
    <t>BS 2</t>
  </si>
  <si>
    <t>BS 3</t>
  </si>
  <si>
    <t>Schule Roggliswil</t>
  </si>
  <si>
    <t>Schule Roggliswil, Schulleitung H. Bachofner, Schulhaus, 6265 Roggliswil</t>
  </si>
  <si>
    <t>Tarife Schule Roggliswil</t>
  </si>
  <si>
    <t>Schulleitung H. Bachofner</t>
  </si>
  <si>
    <t>6265 Roggliswil</t>
  </si>
  <si>
    <t>Nachmittagsbetreuung 13.15-14.00 inkl. HA-Hilfe</t>
  </si>
  <si>
    <t xml:space="preserve">Nachmittagsbetreuung 14.00-15.00  </t>
  </si>
  <si>
    <t>Nachmittagsbetreuung 15.00-15.45 inkl. HA-Hilfe</t>
  </si>
  <si>
    <t>Nachmittagsbetreuung 15.45-16.40 inkl. HA-Hilfe</t>
  </si>
  <si>
    <t xml:space="preserve">Nachmittagsbetreuung 16.40-18.00 </t>
  </si>
  <si>
    <t>Nachmittagsbetreuung 15.00-15.45</t>
  </si>
  <si>
    <t>Nachmittagsbetreuung 15.45-16.40</t>
  </si>
  <si>
    <r>
      <t xml:space="preserve">Mittwoch </t>
    </r>
    <r>
      <rPr>
        <sz val="11"/>
        <color indexed="8"/>
        <rFont val="Arial"/>
        <family val="2"/>
      </rPr>
      <t>(Die Hausaufgabenhilfe wird nur von 13.15-14.00 Uhr angeboten!)</t>
    </r>
  </si>
  <si>
    <t>13.15-14.00 Uhr *</t>
  </si>
  <si>
    <t>15.00-15.45 Uhr *</t>
  </si>
  <si>
    <t>15.45-16.40 Uhr *</t>
  </si>
  <si>
    <t>16.40-18.00 Uhr</t>
  </si>
  <si>
    <t>Bedingung</t>
  </si>
  <si>
    <t>BS 1 und BS 2</t>
  </si>
  <si>
    <t>HA-Beitrag nein</t>
  </si>
  <si>
    <t>BS 3, BS 4, BS 5</t>
  </si>
  <si>
    <t>HA-Beitrag ja</t>
  </si>
  <si>
    <t>BS 1</t>
  </si>
  <si>
    <t>BS 4</t>
  </si>
  <si>
    <t>Definition der Klassen über:</t>
  </si>
  <si>
    <t>Daten, Datenüberprüfung, Datenüberprüfung</t>
  </si>
  <si>
    <t>schule.roggliswil@bluewin.ch</t>
  </si>
  <si>
    <r>
      <t xml:space="preserve">Freitag </t>
    </r>
    <r>
      <rPr>
        <sz val="11"/>
        <color indexed="8"/>
        <rFont val="Arial"/>
        <family val="2"/>
      </rPr>
      <t>(Das Betreuungselement 6 von 15.45 -16.40 Uhr enthält keine Hausaufgabenhilfe!)</t>
    </r>
  </si>
  <si>
    <t>http://www.roggliswil.ch/de/bildung/bildunguebersicht/</t>
  </si>
  <si>
    <t xml:space="preserve">Das vollständige Reglement kann eingesehen werden unter: </t>
  </si>
  <si>
    <t>14.00 - 15.00 Uhr</t>
  </si>
  <si>
    <t>15.45 - 16.40 Uhr *</t>
  </si>
  <si>
    <t>16.40 - 18.00 Uhr</t>
  </si>
  <si>
    <t>15.00 - 15.45 Uhr *</t>
  </si>
  <si>
    <t>* enthält Hausaufgabenhilfe (Mi/Fr mit Abweichungen)</t>
  </si>
  <si>
    <t>Die Elemente 3, 5 und 6 beinhalten jeweils eine Hausaufgabenhilfe (Ausnahmen: Mittwoch und Freitag gemäss unten stehender Be-schreibung). Bei der Wahl eines dieser Hausaufgaben-Elemente wird pro Tag ein einziger Betrag verrechnet.</t>
  </si>
  <si>
    <t>Tagesfamilien</t>
  </si>
  <si>
    <t xml:space="preserve">Sollte die Mindestzahl zur schuleigenen Durchführung der Tagesstrukturen nicht erreicht werden, gelangt eine Lösung mit Tagesfamilien zur Anwendung. In diesem Fall </t>
  </si>
  <si>
    <t xml:space="preserve">wird für die angemeldeten Kinder eine Neuanmeldung eingeholt. </t>
  </si>
  <si>
    <t>Eingaben aus der Inputbox</t>
  </si>
</sst>
</file>

<file path=xl/styles.xml><?xml version="1.0" encoding="utf-8"?>
<styleSheet xmlns="http://schemas.openxmlformats.org/spreadsheetml/2006/main">
  <numFmts count="39">
    <numFmt numFmtId="5" formatCode="&quot;CHF&quot;\ #,##0;&quot;CHF&quot;\ \-#,##0"/>
    <numFmt numFmtId="6" formatCode="&quot;CHF&quot;\ #,##0;[Red]&quot;CHF&quot;\ \-#,##0"/>
    <numFmt numFmtId="7" formatCode="&quot;CHF&quot;\ #,##0.00;&quot;CHF&quot;\ \-#,##0.00"/>
    <numFmt numFmtId="8" formatCode="&quot;CHF&quot;\ #,##0.00;[Red]&quot;CHF&quot;\ \-#,##0.00"/>
    <numFmt numFmtId="42" formatCode="_ &quot;CHF&quot;\ * #,##0_ ;_ &quot;CHF&quot;\ * \-#,##0_ ;_ &quot;CHF&quot;\ * &quot;-&quot;_ ;_ @_ "/>
    <numFmt numFmtId="41" formatCode="_ * #,##0_ ;_ * \-#,##0_ ;_ * &quot;-&quot;_ ;_ @_ "/>
    <numFmt numFmtId="44" formatCode="_ &quot;CHF&quot;\ * #,##0.00_ ;_ &quot;CHF&quot;\ * \-#,##0.00_ ;_ &quot;CHF&quot;\ * &quot;-&quot;??_ ;_ @_ "/>
    <numFmt numFmtId="43" formatCode="_ * #,##0.00_ ;_ * \-#,##0.00_ ;_ * &quot;-&quot;??_ ;_ @_ "/>
    <numFmt numFmtId="164" formatCode="&quot;SFr.&quot;\ #,##0;&quot;SFr.&quot;\ \-#,##0"/>
    <numFmt numFmtId="165" formatCode="&quot;SFr.&quot;\ #,##0;[Red]&quot;SFr.&quot;\ \-#,##0"/>
    <numFmt numFmtId="166" formatCode="&quot;SFr.&quot;\ #,##0.00;&quot;SFr.&quot;\ \-#,##0.00"/>
    <numFmt numFmtId="167" formatCode="&quot;SFr.&quot;\ #,##0.00;[Red]&quot;SFr.&quot;\ \-#,##0.00"/>
    <numFmt numFmtId="168" formatCode="_ &quot;SFr.&quot;\ * #,##0_ ;_ &quot;SFr.&quot;\ * \-#,##0_ ;_ &quot;SFr.&quot;\ * &quot;-&quot;_ ;_ @_ "/>
    <numFmt numFmtId="169" formatCode="_ &quot;SFr.&quot;\ * #,##0.00_ ;_ &quot;SFr.&quot;\ * \-#,##0.00_ ;_ &quot;SFr.&quot;\ * &quot;-&quot;??_ ;_ @_ "/>
    <numFmt numFmtId="170" formatCode="&quot;€&quot;\ #,##0;&quot;€&quot;\ \-#,##0"/>
    <numFmt numFmtId="171" formatCode="&quot;€&quot;\ #,##0;[Red]&quot;€&quot;\ \-#,##0"/>
    <numFmt numFmtId="172" formatCode="&quot;€&quot;\ #,##0.00;&quot;€&quot;\ \-#,##0.00"/>
    <numFmt numFmtId="173" formatCode="&quot;€&quot;\ #,##0.00;[Red]&quot;€&quot;\ \-#,##0.00"/>
    <numFmt numFmtId="174" formatCode="_ &quot;€&quot;\ * #,##0_ ;_ &quot;€&quot;\ * \-#,##0_ ;_ &quot;€&quot;\ * &quot;-&quot;_ ;_ @_ "/>
    <numFmt numFmtId="175" formatCode="_ &quot;€&quot;\ * #,##0.00_ ;_ &quot;€&quot;\ * \-#,##0.00_ ;_ &quot;€&quot;\ * &quot;-&quot;??_ ;_ @_ "/>
    <numFmt numFmtId="176" formatCode="&quot;Fr.&quot;\ #,##0;&quot;Fr.&quot;\ \-#,##0"/>
    <numFmt numFmtId="177" formatCode="&quot;Fr.&quot;\ #,##0;[Red]&quot;Fr.&quot;\ \-#,##0"/>
    <numFmt numFmtId="178" formatCode="&quot;Fr.&quot;\ #,##0.00;&quot;Fr.&quot;\ \-#,##0.00"/>
    <numFmt numFmtId="179" formatCode="&quot;Fr.&quot;\ #,##0.00;[Red]&quot;Fr.&quot;\ \-#,##0.00"/>
    <numFmt numFmtId="180" formatCode="_ &quot;Fr.&quot;\ * #,##0_ ;_ &quot;Fr.&quot;\ * \-#,##0_ ;_ &quot;Fr.&quot;\ * &quot;-&quot;_ ;_ @_ "/>
    <numFmt numFmtId="181" formatCode="_ &quot;Fr.&quot;\ * #,##0.00_ ;_ &quot;Fr.&quot;\ * \-#,##0.00_ ;_ &quot;Fr.&quot;\ * &quot;-&quot;??_ ;_ @_ "/>
    <numFmt numFmtId="182" formatCode="d/mm/yy;@"/>
    <numFmt numFmtId="183" formatCode="dd/mm/yy;@"/>
    <numFmt numFmtId="184" formatCode="[$-807]dddd\,\ d\.\ mmmm\ yyyy"/>
    <numFmt numFmtId="185" formatCode="dd/mm/yyyy;@"/>
    <numFmt numFmtId="186" formatCode="[$-807]dddd\,\ d/\ mmmm\ yyyy;@"/>
    <numFmt numFmtId="187" formatCode="[$-F800]dddd\,\ mmmm\ dd\,\ yyyy"/>
    <numFmt numFmtId="188" formatCode="##\ ##\ ##\ ##"/>
    <numFmt numFmtId="189" formatCode="[&lt;=9999999]###\-####;0##\ ###\ ##\ ##\ "/>
    <numFmt numFmtId="190" formatCode="[&lt;=9999999]###\-####;0##\ #######\ "/>
    <numFmt numFmtId="191" formatCode="&quot;Ja&quot;;&quot;Ja&quot;;&quot;Nein&quot;"/>
    <numFmt numFmtId="192" formatCode="&quot;Wahr&quot;;&quot;Wahr&quot;;&quot;Falsch&quot;"/>
    <numFmt numFmtId="193" formatCode="&quot;Ein&quot;;&quot;Ein&quot;;&quot;Aus&quot;"/>
    <numFmt numFmtId="194" formatCode="[$€-2]\ #,##0.00_);[Red]\([$€-2]\ #,##0.00\)"/>
  </numFmts>
  <fonts count="85">
    <font>
      <sz val="11"/>
      <color theme="1"/>
      <name val="Calibri"/>
      <family val="2"/>
    </font>
    <font>
      <sz val="10"/>
      <color indexed="8"/>
      <name val="Arial"/>
      <family val="2"/>
    </font>
    <font>
      <sz val="11"/>
      <color indexed="8"/>
      <name val="Arial"/>
      <family val="2"/>
    </font>
    <font>
      <sz val="10"/>
      <name val="Tahoma"/>
      <family val="2"/>
    </font>
    <font>
      <sz val="12"/>
      <color indexed="8"/>
      <name val="Symbol"/>
      <family val="1"/>
    </font>
    <font>
      <sz val="12"/>
      <color indexed="8"/>
      <name val="Arial"/>
      <family val="2"/>
    </font>
    <font>
      <sz val="11"/>
      <color indexed="8"/>
      <name val="Calibri"/>
      <family val="2"/>
    </font>
    <font>
      <sz val="10"/>
      <color indexed="9"/>
      <name val="Arial"/>
      <family val="2"/>
    </font>
    <font>
      <b/>
      <sz val="10"/>
      <color indexed="63"/>
      <name val="Arial"/>
      <family val="2"/>
    </font>
    <font>
      <b/>
      <sz val="10"/>
      <color indexed="52"/>
      <name val="Arial"/>
      <family val="2"/>
    </font>
    <font>
      <u val="single"/>
      <sz val="11"/>
      <color indexed="20"/>
      <name val="Calibri"/>
      <family val="2"/>
    </font>
    <font>
      <sz val="10"/>
      <color indexed="62"/>
      <name val="Arial"/>
      <family val="2"/>
    </font>
    <font>
      <b/>
      <sz val="10"/>
      <color indexed="8"/>
      <name val="Arial"/>
      <family val="2"/>
    </font>
    <font>
      <i/>
      <sz val="10"/>
      <color indexed="23"/>
      <name val="Arial"/>
      <family val="2"/>
    </font>
    <font>
      <sz val="10"/>
      <color indexed="17"/>
      <name val="Arial"/>
      <family val="2"/>
    </font>
    <font>
      <u val="single"/>
      <sz val="11"/>
      <color indexed="12"/>
      <name val="Calibri"/>
      <family val="2"/>
    </font>
    <font>
      <sz val="10"/>
      <color indexed="60"/>
      <name val="Arial"/>
      <family val="2"/>
    </font>
    <font>
      <sz val="10"/>
      <color indexed="2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52"/>
      <name val="Arial"/>
      <family val="2"/>
    </font>
    <font>
      <sz val="10"/>
      <color indexed="10"/>
      <name val="Arial"/>
      <family val="2"/>
    </font>
    <font>
      <b/>
      <sz val="10"/>
      <color indexed="9"/>
      <name val="Arial"/>
      <family val="2"/>
    </font>
    <font>
      <sz val="8"/>
      <color indexed="8"/>
      <name val="Arial"/>
      <family val="2"/>
    </font>
    <font>
      <b/>
      <sz val="11"/>
      <color indexed="8"/>
      <name val="Arial"/>
      <family val="2"/>
    </font>
    <font>
      <sz val="14"/>
      <color indexed="8"/>
      <name val="Arial"/>
      <family val="2"/>
    </font>
    <font>
      <b/>
      <sz val="16"/>
      <color indexed="8"/>
      <name val="Arial"/>
      <family val="2"/>
    </font>
    <font>
      <b/>
      <sz val="18"/>
      <color indexed="8"/>
      <name val="Arial"/>
      <family val="2"/>
    </font>
    <font>
      <sz val="9"/>
      <color indexed="8"/>
      <name val="Arial"/>
      <family val="2"/>
    </font>
    <font>
      <b/>
      <sz val="16"/>
      <color indexed="8"/>
      <name val="Calibri"/>
      <family val="2"/>
    </font>
    <font>
      <b/>
      <sz val="5"/>
      <color indexed="8"/>
      <name val="Arial"/>
      <family val="2"/>
    </font>
    <font>
      <sz val="5"/>
      <color indexed="8"/>
      <name val="Calibri"/>
      <family val="2"/>
    </font>
    <font>
      <sz val="5"/>
      <color indexed="8"/>
      <name val="Arial"/>
      <family val="2"/>
    </font>
    <font>
      <b/>
      <sz val="28"/>
      <color indexed="8"/>
      <name val="Calibri"/>
      <family val="2"/>
    </font>
    <font>
      <sz val="12"/>
      <color indexed="8"/>
      <name val="Calibri"/>
      <family val="2"/>
    </font>
    <font>
      <b/>
      <sz val="14"/>
      <color indexed="8"/>
      <name val="Calibri"/>
      <family val="2"/>
    </font>
    <font>
      <b/>
      <sz val="12"/>
      <color indexed="8"/>
      <name val="Calibri"/>
      <family val="2"/>
    </font>
    <font>
      <b/>
      <sz val="11"/>
      <color indexed="8"/>
      <name val="Calibri"/>
      <family val="2"/>
    </font>
    <font>
      <i/>
      <sz val="11"/>
      <color indexed="8"/>
      <name val="Calibri"/>
      <family val="2"/>
    </font>
    <font>
      <b/>
      <i/>
      <sz val="11"/>
      <color indexed="8"/>
      <name val="Calibri"/>
      <family val="2"/>
    </font>
    <font>
      <b/>
      <sz val="14"/>
      <color indexed="8"/>
      <name val="Arial"/>
      <family val="2"/>
    </font>
    <font>
      <sz val="10"/>
      <color theme="1"/>
      <name val="Arial"/>
      <family val="2"/>
    </font>
    <font>
      <sz val="10"/>
      <color theme="0"/>
      <name val="Arial"/>
      <family val="2"/>
    </font>
    <font>
      <b/>
      <sz val="10"/>
      <color rgb="FF3F3F3F"/>
      <name val="Arial"/>
      <family val="2"/>
    </font>
    <font>
      <b/>
      <sz val="10"/>
      <color rgb="FFFA7D00"/>
      <name val="Arial"/>
      <family val="2"/>
    </font>
    <font>
      <u val="single"/>
      <sz val="11"/>
      <color theme="11"/>
      <name val="Calibri"/>
      <family val="2"/>
    </font>
    <font>
      <sz val="10"/>
      <color rgb="FF3F3F76"/>
      <name val="Arial"/>
      <family val="2"/>
    </font>
    <font>
      <b/>
      <sz val="10"/>
      <color theme="1"/>
      <name val="Arial"/>
      <family val="2"/>
    </font>
    <font>
      <i/>
      <sz val="10"/>
      <color rgb="FF7F7F7F"/>
      <name val="Arial"/>
      <family val="2"/>
    </font>
    <font>
      <sz val="10"/>
      <color rgb="FF006100"/>
      <name val="Arial"/>
      <family val="2"/>
    </font>
    <font>
      <u val="single"/>
      <sz val="11"/>
      <color theme="10"/>
      <name val="Calibri"/>
      <family val="2"/>
    </font>
    <font>
      <sz val="10"/>
      <color rgb="FF9C6500"/>
      <name val="Arial"/>
      <family val="2"/>
    </font>
    <font>
      <sz val="10"/>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0"/>
      <color rgb="FFFA7D00"/>
      <name val="Arial"/>
      <family val="2"/>
    </font>
    <font>
      <sz val="10"/>
      <color rgb="FFFF0000"/>
      <name val="Arial"/>
      <family val="2"/>
    </font>
    <font>
      <b/>
      <sz val="10"/>
      <color theme="0"/>
      <name val="Arial"/>
      <family val="2"/>
    </font>
    <font>
      <sz val="11"/>
      <color theme="1"/>
      <name val="Arial"/>
      <family val="2"/>
    </font>
    <font>
      <sz val="8"/>
      <color theme="1"/>
      <name val="Arial"/>
      <family val="2"/>
    </font>
    <font>
      <b/>
      <sz val="11"/>
      <color theme="1"/>
      <name val="Arial"/>
      <family val="2"/>
    </font>
    <font>
      <sz val="14"/>
      <color theme="1"/>
      <name val="Arial"/>
      <family val="2"/>
    </font>
    <font>
      <b/>
      <sz val="16"/>
      <color theme="1"/>
      <name val="Arial"/>
      <family val="2"/>
    </font>
    <font>
      <b/>
      <sz val="18"/>
      <color theme="1"/>
      <name val="Arial"/>
      <family val="2"/>
    </font>
    <font>
      <sz val="9"/>
      <color theme="1"/>
      <name val="Arial"/>
      <family val="2"/>
    </font>
    <font>
      <b/>
      <sz val="16"/>
      <color theme="1"/>
      <name val="Calibri"/>
      <family val="2"/>
    </font>
    <font>
      <b/>
      <sz val="5"/>
      <color theme="1"/>
      <name val="Arial"/>
      <family val="2"/>
    </font>
    <font>
      <sz val="5"/>
      <color theme="1"/>
      <name val="Calibri"/>
      <family val="2"/>
    </font>
    <font>
      <sz val="5"/>
      <color theme="1"/>
      <name val="Arial"/>
      <family val="2"/>
    </font>
    <font>
      <b/>
      <sz val="28"/>
      <color theme="1"/>
      <name val="Calibri"/>
      <family val="2"/>
    </font>
    <font>
      <sz val="12"/>
      <color theme="1"/>
      <name val="Calibri"/>
      <family val="2"/>
    </font>
    <font>
      <b/>
      <sz val="14"/>
      <color theme="1"/>
      <name val="Calibri"/>
      <family val="2"/>
    </font>
    <font>
      <b/>
      <sz val="12"/>
      <color theme="1"/>
      <name val="Calibri"/>
      <family val="2"/>
    </font>
    <font>
      <b/>
      <sz val="11"/>
      <color theme="1"/>
      <name val="Calibri"/>
      <family val="2"/>
    </font>
    <font>
      <i/>
      <sz val="11"/>
      <color rgb="FF000000"/>
      <name val="Calibri"/>
      <family val="2"/>
    </font>
    <font>
      <sz val="11"/>
      <color rgb="FF000000"/>
      <name val="Calibri"/>
      <family val="2"/>
    </font>
    <font>
      <b/>
      <i/>
      <sz val="11"/>
      <color rgb="FF000000"/>
      <name val="Calibri"/>
      <family val="2"/>
    </font>
    <font>
      <b/>
      <sz val="14"/>
      <color theme="1"/>
      <name val="Arial"/>
      <family val="2"/>
    </font>
    <font>
      <sz val="12"/>
      <color theme="1"/>
      <name val="Arial"/>
      <family val="2"/>
    </font>
    <font>
      <sz val="11"/>
      <color rgb="FF000000"/>
      <name val="Arial"/>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rgb="FFFFFF00"/>
        <bgColor indexed="64"/>
      </patternFill>
    </fill>
    <fill>
      <patternFill patternType="solid">
        <fgColor rgb="FFFFC000"/>
        <bgColor indexed="64"/>
      </patternFill>
    </fill>
    <fill>
      <patternFill patternType="solid">
        <fgColor rgb="FF92D050"/>
        <bgColor indexed="64"/>
      </patternFill>
    </fill>
    <fill>
      <patternFill patternType="solid">
        <fgColor rgb="FF00B0F0"/>
        <bgColor indexed="64"/>
      </patternFill>
    </fill>
    <fill>
      <patternFill patternType="solid">
        <fgColor theme="5" tint="0.5999600291252136"/>
        <bgColor indexed="64"/>
      </patternFill>
    </fill>
  </fills>
  <borders count="57">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hair"/>
      <right/>
      <top style="hair"/>
      <bottom style="hair"/>
    </border>
    <border>
      <left style="hair"/>
      <right/>
      <top/>
      <bottom style="hair"/>
    </border>
    <border>
      <left style="thin"/>
      <right/>
      <top style="thin"/>
      <bottom style="thin"/>
    </border>
    <border>
      <left/>
      <right/>
      <top style="thin"/>
      <bottom style="thin"/>
    </border>
    <border>
      <left style="thin"/>
      <right style="thin"/>
      <top style="thin"/>
      <bottom style="thin"/>
    </border>
    <border>
      <left/>
      <right/>
      <top style="medium"/>
      <bottom style="medium"/>
    </border>
    <border>
      <left/>
      <right style="medium"/>
      <top style="medium"/>
      <bottom style="medium"/>
    </border>
    <border>
      <left/>
      <right style="thin"/>
      <top style="thin"/>
      <bottom style="thin"/>
    </border>
    <border>
      <left style="thick"/>
      <right/>
      <top/>
      <bottom/>
    </border>
    <border>
      <left/>
      <right style="thick"/>
      <top/>
      <botto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thin"/>
      <right style="medium"/>
      <top style="thin"/>
      <bottom style="thin"/>
    </border>
    <border>
      <left style="thin"/>
      <right/>
      <top style="medium"/>
      <bottom style="thin"/>
    </border>
    <border>
      <left/>
      <right style="thin"/>
      <top style="medium"/>
      <bottom style="thin"/>
    </border>
    <border>
      <left style="medium"/>
      <right/>
      <top style="medium"/>
      <bottom style="mediu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style="thin"/>
    </border>
    <border>
      <left>
        <color indexed="63"/>
      </left>
      <right style="thin"/>
      <top style="thin"/>
      <bottom>
        <color indexed="63"/>
      </bottom>
    </border>
    <border>
      <left style="thin"/>
      <right>
        <color indexed="63"/>
      </right>
      <top style="thin"/>
      <bottom>
        <color indexed="63"/>
      </bottom>
    </border>
    <border>
      <left>
        <color indexed="63"/>
      </left>
      <right style="thin"/>
      <top>
        <color indexed="63"/>
      </top>
      <bottom>
        <color indexed="63"/>
      </bottom>
    </border>
    <border>
      <left style="thin"/>
      <right style="thin"/>
      <top>
        <color indexed="63"/>
      </top>
      <bottom>
        <color indexed="63"/>
      </bottom>
    </border>
    <border>
      <left style="thick"/>
      <right/>
      <top style="thick"/>
      <bottom/>
    </border>
    <border>
      <left/>
      <right/>
      <top style="thick"/>
      <bottom/>
    </border>
    <border>
      <left/>
      <right style="thick"/>
      <top style="thick"/>
      <bottom/>
    </border>
    <border>
      <left style="thick"/>
      <right/>
      <top/>
      <bottom style="thick"/>
    </border>
    <border>
      <left/>
      <right/>
      <top/>
      <bottom style="thick"/>
    </border>
    <border>
      <left/>
      <right style="thick"/>
      <top/>
      <bottom style="thick"/>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style="medium"/>
      <bottom>
        <color indexed="63"/>
      </bottom>
    </border>
    <border>
      <left style="thin"/>
      <right style="medium"/>
      <top style="medium"/>
      <bottom style="thin"/>
    </border>
    <border>
      <left/>
      <right style="hair"/>
      <top/>
      <bottom style="hair"/>
    </border>
    <border>
      <left/>
      <right style="hair"/>
      <top style="hair"/>
      <bottom style="hair"/>
    </border>
    <border>
      <left>
        <color indexed="63"/>
      </left>
      <right>
        <color indexed="63"/>
      </right>
      <top>
        <color indexed="63"/>
      </top>
      <bottom style="dotted"/>
    </border>
    <border>
      <left>
        <color indexed="63"/>
      </left>
      <right>
        <color indexed="63"/>
      </right>
      <top style="dotted"/>
      <bottom style="dotted"/>
    </border>
    <border>
      <left>
        <color indexed="63"/>
      </left>
      <right style="medium"/>
      <top style="thin"/>
      <bottom style="thin"/>
    </border>
    <border>
      <left>
        <color indexed="63"/>
      </left>
      <right style="medium"/>
      <top style="medium"/>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1" applyNumberFormat="0" applyAlignment="0" applyProtection="0"/>
    <xf numFmtId="0" fontId="46" fillId="26" borderId="2" applyNumberFormat="0" applyAlignment="0" applyProtection="0"/>
    <xf numFmtId="0" fontId="47" fillId="0" borderId="0" applyNumberFormat="0" applyFill="0" applyBorder="0" applyAlignment="0" applyProtection="0"/>
    <xf numFmtId="41" fontId="0" fillId="0" borderId="0" applyFont="0" applyFill="0" applyBorder="0" applyAlignment="0" applyProtection="0"/>
    <xf numFmtId="0" fontId="48" fillId="27" borderId="2" applyNumberFormat="0" applyAlignment="0" applyProtection="0"/>
    <xf numFmtId="0" fontId="49" fillId="0" borderId="3" applyNumberFormat="0" applyFill="0" applyAlignment="0" applyProtection="0"/>
    <xf numFmtId="0" fontId="50" fillId="0" borderId="0" applyNumberFormat="0" applyFill="0" applyBorder="0" applyAlignment="0" applyProtection="0"/>
    <xf numFmtId="0" fontId="51" fillId="28" borderId="0" applyNumberFormat="0" applyBorder="0" applyAlignment="0" applyProtection="0"/>
    <xf numFmtId="43" fontId="0" fillId="0" borderId="0" applyFont="0" applyFill="0" applyBorder="0" applyAlignment="0" applyProtection="0"/>
    <xf numFmtId="0" fontId="52" fillId="0" borderId="0" applyNumberFormat="0" applyFill="0" applyBorder="0" applyAlignment="0" applyProtection="0"/>
    <xf numFmtId="0" fontId="53"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54" fillId="31" borderId="0" applyNumberFormat="0" applyBorder="0" applyAlignment="0" applyProtection="0"/>
    <xf numFmtId="0" fontId="55" fillId="0" borderId="0" applyNumberFormat="0" applyFill="0" applyBorder="0" applyAlignment="0" applyProtection="0"/>
    <xf numFmtId="0" fontId="56" fillId="0" borderId="5" applyNumberFormat="0" applyFill="0" applyAlignment="0" applyProtection="0"/>
    <xf numFmtId="0" fontId="57" fillId="0" borderId="6" applyNumberFormat="0" applyFill="0" applyAlignment="0" applyProtection="0"/>
    <xf numFmtId="0" fontId="58" fillId="0" borderId="7" applyNumberFormat="0" applyFill="0" applyAlignment="0" applyProtection="0"/>
    <xf numFmtId="0" fontId="58" fillId="0" borderId="0" applyNumberFormat="0" applyFill="0" applyBorder="0" applyAlignment="0" applyProtection="0"/>
    <xf numFmtId="0" fontId="59" fillId="0" borderId="8" applyNumberFormat="0" applyFill="0" applyAlignment="0" applyProtection="0"/>
    <xf numFmtId="181" fontId="0" fillId="0" borderId="0" applyFont="0" applyFill="0" applyBorder="0" applyAlignment="0" applyProtection="0"/>
    <xf numFmtId="180" fontId="0" fillId="0" borderId="0" applyFont="0" applyFill="0" applyBorder="0" applyAlignment="0" applyProtection="0"/>
    <xf numFmtId="0" fontId="60" fillId="0" borderId="0" applyNumberFormat="0" applyFill="0" applyBorder="0" applyAlignment="0" applyProtection="0"/>
    <xf numFmtId="0" fontId="61" fillId="32" borderId="9" applyNumberFormat="0" applyAlignment="0" applyProtection="0"/>
  </cellStyleXfs>
  <cellXfs count="398">
    <xf numFmtId="0" fontId="0" fillId="0" borderId="0" xfId="0" applyFont="1" applyAlignment="1">
      <alignment/>
    </xf>
    <xf numFmtId="0" fontId="62" fillId="0" borderId="0" xfId="0" applyFont="1" applyAlignment="1">
      <alignment vertical="center"/>
    </xf>
    <xf numFmtId="0" fontId="62" fillId="0" borderId="0" xfId="0" applyFont="1" applyAlignment="1">
      <alignment/>
    </xf>
    <xf numFmtId="182" fontId="62" fillId="0" borderId="0" xfId="0" applyNumberFormat="1" applyFont="1" applyAlignment="1">
      <alignment vertical="center"/>
    </xf>
    <xf numFmtId="182" fontId="63" fillId="0" borderId="10" xfId="0" applyNumberFormat="1" applyFont="1" applyBorder="1" applyAlignment="1">
      <alignment vertical="center"/>
    </xf>
    <xf numFmtId="182" fontId="63" fillId="0" borderId="11" xfId="0" applyNumberFormat="1" applyFont="1" applyBorder="1" applyAlignment="1">
      <alignment vertical="center"/>
    </xf>
    <xf numFmtId="0" fontId="62" fillId="0" borderId="12" xfId="0" applyFont="1" applyBorder="1" applyAlignment="1">
      <alignment vertical="center"/>
    </xf>
    <xf numFmtId="0" fontId="62" fillId="0" borderId="13" xfId="0" applyFont="1" applyBorder="1" applyAlignment="1">
      <alignment vertical="center"/>
    </xf>
    <xf numFmtId="182" fontId="62" fillId="0" borderId="13" xfId="0" applyNumberFormat="1" applyFont="1" applyBorder="1" applyAlignment="1">
      <alignment vertical="center"/>
    </xf>
    <xf numFmtId="182" fontId="62" fillId="0" borderId="0" xfId="0" applyNumberFormat="1" applyFont="1" applyAlignment="1">
      <alignment/>
    </xf>
    <xf numFmtId="0" fontId="64" fillId="0" borderId="0" xfId="0" applyFont="1" applyAlignment="1">
      <alignment/>
    </xf>
    <xf numFmtId="182" fontId="62" fillId="0" borderId="13" xfId="0" applyNumberFormat="1" applyFont="1" applyBorder="1" applyAlignment="1">
      <alignment/>
    </xf>
    <xf numFmtId="2" fontId="62" fillId="0" borderId="14" xfId="0" applyNumberFormat="1" applyFont="1" applyBorder="1" applyAlignment="1">
      <alignment/>
    </xf>
    <xf numFmtId="0" fontId="62" fillId="0" borderId="14" xfId="0" applyFont="1" applyBorder="1" applyAlignment="1">
      <alignment/>
    </xf>
    <xf numFmtId="2" fontId="64" fillId="0" borderId="14" xfId="0" applyNumberFormat="1" applyFont="1" applyBorder="1" applyAlignment="1">
      <alignment/>
    </xf>
    <xf numFmtId="0" fontId="62" fillId="0" borderId="11" xfId="0" applyFont="1" applyBorder="1" applyAlignment="1">
      <alignment/>
    </xf>
    <xf numFmtId="2" fontId="62" fillId="0" borderId="0" xfId="0" applyNumberFormat="1" applyFont="1" applyAlignment="1">
      <alignment/>
    </xf>
    <xf numFmtId="0" fontId="62" fillId="0" borderId="10" xfId="0" applyFont="1" applyBorder="1" applyAlignment="1">
      <alignment/>
    </xf>
    <xf numFmtId="0" fontId="62" fillId="0" borderId="0" xfId="0" applyFont="1" applyBorder="1" applyAlignment="1">
      <alignment/>
    </xf>
    <xf numFmtId="182" fontId="63" fillId="0" borderId="0" xfId="0" applyNumberFormat="1" applyFont="1" applyBorder="1" applyAlignment="1">
      <alignment vertical="center"/>
    </xf>
    <xf numFmtId="0" fontId="65" fillId="33" borderId="13" xfId="0" applyFont="1" applyFill="1" applyBorder="1" applyAlignment="1" applyProtection="1">
      <alignment vertical="center"/>
      <protection locked="0"/>
    </xf>
    <xf numFmtId="182" fontId="62" fillId="0" borderId="0" xfId="0" applyNumberFormat="1" applyFont="1" applyBorder="1" applyAlignment="1">
      <alignment/>
    </xf>
    <xf numFmtId="0" fontId="62" fillId="0" borderId="0" xfId="0" applyFont="1" applyBorder="1" applyAlignment="1">
      <alignment vertical="center"/>
    </xf>
    <xf numFmtId="182" fontId="62" fillId="0" borderId="0" xfId="0" applyNumberFormat="1" applyFont="1" applyBorder="1" applyAlignment="1">
      <alignment vertical="center"/>
    </xf>
    <xf numFmtId="0" fontId="62" fillId="0" borderId="0" xfId="0" applyFont="1" applyBorder="1" applyAlignment="1">
      <alignment horizontal="right"/>
    </xf>
    <xf numFmtId="182" fontId="62" fillId="0" borderId="0" xfId="0" applyNumberFormat="1" applyFont="1" applyBorder="1" applyAlignment="1" applyProtection="1">
      <alignment vertical="center"/>
      <protection/>
    </xf>
    <xf numFmtId="182" fontId="62" fillId="0" borderId="0" xfId="0" applyNumberFormat="1" applyFont="1" applyBorder="1" applyAlignment="1">
      <alignment horizontal="right" vertical="center"/>
    </xf>
    <xf numFmtId="14" fontId="62" fillId="0" borderId="0" xfId="0" applyNumberFormat="1" applyFont="1" applyBorder="1" applyAlignment="1">
      <alignment/>
    </xf>
    <xf numFmtId="0" fontId="66" fillId="34" borderId="15" xfId="0" applyFont="1" applyFill="1" applyBorder="1" applyAlignment="1">
      <alignment horizontal="centerContinuous" vertical="center"/>
    </xf>
    <xf numFmtId="182" fontId="66" fillId="34" borderId="15" xfId="0" applyNumberFormat="1" applyFont="1" applyFill="1" applyBorder="1" applyAlignment="1">
      <alignment horizontal="centerContinuous" vertical="center"/>
    </xf>
    <xf numFmtId="0" fontId="66" fillId="34" borderId="16" xfId="0" applyFont="1" applyFill="1" applyBorder="1" applyAlignment="1">
      <alignment horizontal="centerContinuous" vertical="center"/>
    </xf>
    <xf numFmtId="1" fontId="0" fillId="0" borderId="0" xfId="0" applyNumberFormat="1" applyAlignment="1">
      <alignment/>
    </xf>
    <xf numFmtId="14" fontId="0" fillId="0" borderId="0" xfId="0" applyNumberFormat="1" applyAlignment="1">
      <alignment/>
    </xf>
    <xf numFmtId="0" fontId="62" fillId="0" borderId="12" xfId="0" applyFont="1" applyBorder="1" applyAlignment="1" applyProtection="1">
      <alignment vertical="center"/>
      <protection/>
    </xf>
    <xf numFmtId="0" fontId="64" fillId="0" borderId="13" xfId="0" applyFont="1" applyBorder="1" applyAlignment="1" applyProtection="1">
      <alignment vertical="center"/>
      <protection/>
    </xf>
    <xf numFmtId="0" fontId="62" fillId="0" borderId="13" xfId="0" applyFont="1" applyBorder="1" applyAlignment="1" applyProtection="1">
      <alignment vertical="center"/>
      <protection/>
    </xf>
    <xf numFmtId="182" fontId="62" fillId="0" borderId="13" xfId="0" applyNumberFormat="1" applyFont="1" applyBorder="1" applyAlignment="1" applyProtection="1">
      <alignment vertical="center"/>
      <protection/>
    </xf>
    <xf numFmtId="182" fontId="62" fillId="0" borderId="13" xfId="0" applyNumberFormat="1" applyFont="1" applyBorder="1" applyAlignment="1" applyProtection="1">
      <alignment/>
      <protection/>
    </xf>
    <xf numFmtId="182" fontId="63" fillId="0" borderId="17" xfId="0" applyNumberFormat="1" applyFont="1" applyBorder="1" applyAlignment="1">
      <alignment vertical="center"/>
    </xf>
    <xf numFmtId="0" fontId="0" fillId="0" borderId="0" xfId="0" applyBorder="1" applyAlignment="1">
      <alignment/>
    </xf>
    <xf numFmtId="0" fontId="0" fillId="0" borderId="18" xfId="0" applyBorder="1" applyAlignment="1">
      <alignment/>
    </xf>
    <xf numFmtId="0" fontId="0" fillId="0" borderId="19" xfId="0" applyBorder="1" applyAlignment="1">
      <alignment/>
    </xf>
    <xf numFmtId="0" fontId="0" fillId="0" borderId="18" xfId="0" applyBorder="1" applyAlignment="1">
      <alignment horizontal="right"/>
    </xf>
    <xf numFmtId="0" fontId="0" fillId="0" borderId="0" xfId="0" applyBorder="1" applyAlignment="1">
      <alignment horizontal="right"/>
    </xf>
    <xf numFmtId="0" fontId="0" fillId="0" borderId="19" xfId="0" applyBorder="1" applyAlignment="1">
      <alignment horizontal="right"/>
    </xf>
    <xf numFmtId="0" fontId="64" fillId="0" borderId="20" xfId="0" applyFont="1" applyBorder="1" applyAlignment="1">
      <alignment vertical="center"/>
    </xf>
    <xf numFmtId="0" fontId="62" fillId="0" borderId="21" xfId="0" applyFont="1" applyBorder="1" applyAlignment="1">
      <alignment/>
    </xf>
    <xf numFmtId="182" fontId="62" fillId="0" borderId="21" xfId="0" applyNumberFormat="1" applyFont="1" applyBorder="1" applyAlignment="1">
      <alignment/>
    </xf>
    <xf numFmtId="0" fontId="62" fillId="0" borderId="22" xfId="0" applyFont="1" applyBorder="1" applyAlignment="1">
      <alignment/>
    </xf>
    <xf numFmtId="0" fontId="62" fillId="0" borderId="23" xfId="0" applyFont="1" applyBorder="1" applyAlignment="1">
      <alignment vertical="center"/>
    </xf>
    <xf numFmtId="0" fontId="62" fillId="0" borderId="24" xfId="0" applyFont="1" applyBorder="1" applyAlignment="1">
      <alignment/>
    </xf>
    <xf numFmtId="0" fontId="64" fillId="0" borderId="23" xfId="0" applyFont="1" applyBorder="1" applyAlignment="1">
      <alignment vertical="center"/>
    </xf>
    <xf numFmtId="0" fontId="64" fillId="0" borderId="23" xfId="0" applyFont="1" applyBorder="1" applyAlignment="1">
      <alignment/>
    </xf>
    <xf numFmtId="14" fontId="62" fillId="0" borderId="24" xfId="0" applyNumberFormat="1" applyFont="1" applyBorder="1" applyAlignment="1">
      <alignment/>
    </xf>
    <xf numFmtId="0" fontId="64" fillId="0" borderId="25" xfId="0" applyFont="1" applyBorder="1" applyAlignment="1">
      <alignment vertical="center"/>
    </xf>
    <xf numFmtId="0" fontId="62" fillId="0" borderId="26" xfId="0" applyFont="1" applyBorder="1" applyAlignment="1">
      <alignment/>
    </xf>
    <xf numFmtId="182" fontId="62" fillId="0" borderId="26" xfId="0" applyNumberFormat="1" applyFont="1" applyBorder="1" applyAlignment="1">
      <alignment/>
    </xf>
    <xf numFmtId="0" fontId="62" fillId="0" borderId="27" xfId="0" applyFont="1" applyBorder="1" applyAlignment="1">
      <alignment/>
    </xf>
    <xf numFmtId="0" fontId="64" fillId="0" borderId="0" xfId="0" applyFont="1" applyBorder="1" applyAlignment="1">
      <alignment vertical="center"/>
    </xf>
    <xf numFmtId="0" fontId="64" fillId="0" borderId="0" xfId="0" applyFont="1" applyBorder="1" applyAlignment="1">
      <alignment horizontal="right"/>
    </xf>
    <xf numFmtId="182" fontId="64" fillId="0" borderId="0" xfId="0" applyNumberFormat="1" applyFont="1" applyBorder="1" applyAlignment="1">
      <alignment vertical="center"/>
    </xf>
    <xf numFmtId="0" fontId="64" fillId="0" borderId="21" xfId="0" applyFont="1" applyBorder="1" applyAlignment="1">
      <alignment/>
    </xf>
    <xf numFmtId="182" fontId="64" fillId="0" borderId="21" xfId="0" applyNumberFormat="1" applyFont="1" applyBorder="1" applyAlignment="1">
      <alignment/>
    </xf>
    <xf numFmtId="182" fontId="64" fillId="0" borderId="0" xfId="0" applyNumberFormat="1" applyFont="1" applyBorder="1" applyAlignment="1">
      <alignment horizontal="right" vertical="center"/>
    </xf>
    <xf numFmtId="14" fontId="62" fillId="0" borderId="14" xfId="0" applyNumberFormat="1" applyFont="1" applyBorder="1" applyAlignment="1">
      <alignment/>
    </xf>
    <xf numFmtId="14" fontId="62" fillId="0" borderId="28" xfId="0" applyNumberFormat="1" applyFont="1" applyBorder="1" applyAlignment="1">
      <alignment/>
    </xf>
    <xf numFmtId="182" fontId="62" fillId="0" borderId="29" xfId="0" applyNumberFormat="1" applyFont="1" applyBorder="1" applyAlignment="1">
      <alignment/>
    </xf>
    <xf numFmtId="182" fontId="62" fillId="0" borderId="30" xfId="0" applyNumberFormat="1" applyFont="1" applyBorder="1" applyAlignment="1">
      <alignment/>
    </xf>
    <xf numFmtId="0" fontId="62" fillId="34" borderId="15" xfId="0" applyFont="1" applyFill="1" applyBorder="1" applyAlignment="1">
      <alignment/>
    </xf>
    <xf numFmtId="182" fontId="62" fillId="34" borderId="15" xfId="0" applyNumberFormat="1" applyFont="1" applyFill="1" applyBorder="1" applyAlignment="1">
      <alignment/>
    </xf>
    <xf numFmtId="0" fontId="62" fillId="34" borderId="31" xfId="0" applyFont="1" applyFill="1" applyBorder="1" applyAlignment="1">
      <alignment/>
    </xf>
    <xf numFmtId="0" fontId="64" fillId="34" borderId="15" xfId="0" applyFont="1" applyFill="1" applyBorder="1" applyAlignment="1">
      <alignment/>
    </xf>
    <xf numFmtId="2" fontId="64" fillId="34" borderId="16" xfId="0" applyNumberFormat="1" applyFont="1" applyFill="1" applyBorder="1" applyAlignment="1">
      <alignment/>
    </xf>
    <xf numFmtId="0" fontId="62" fillId="34" borderId="20" xfId="0" applyFont="1" applyFill="1" applyBorder="1" applyAlignment="1">
      <alignment/>
    </xf>
    <xf numFmtId="0" fontId="62" fillId="34" borderId="21" xfId="0" applyFont="1" applyFill="1" applyBorder="1" applyAlignment="1">
      <alignment/>
    </xf>
    <xf numFmtId="182" fontId="62" fillId="34" borderId="21" xfId="0" applyNumberFormat="1" applyFont="1" applyFill="1" applyBorder="1" applyAlignment="1">
      <alignment/>
    </xf>
    <xf numFmtId="0" fontId="62" fillId="34" borderId="22" xfId="0" applyFont="1" applyFill="1" applyBorder="1" applyAlignment="1">
      <alignment/>
    </xf>
    <xf numFmtId="0" fontId="64" fillId="34" borderId="12" xfId="0" applyFont="1" applyFill="1" applyBorder="1" applyAlignment="1">
      <alignment/>
    </xf>
    <xf numFmtId="0" fontId="62" fillId="34" borderId="13" xfId="0" applyFont="1" applyFill="1" applyBorder="1" applyAlignment="1">
      <alignment/>
    </xf>
    <xf numFmtId="182" fontId="62" fillId="34" borderId="13" xfId="0" applyNumberFormat="1" applyFont="1" applyFill="1" applyBorder="1" applyAlignment="1">
      <alignment/>
    </xf>
    <xf numFmtId="0" fontId="64" fillId="34" borderId="13" xfId="0" applyFont="1" applyFill="1" applyBorder="1" applyAlignment="1">
      <alignment horizontal="right"/>
    </xf>
    <xf numFmtId="0" fontId="64" fillId="34" borderId="17" xfId="0" applyFont="1" applyFill="1" applyBorder="1" applyAlignment="1">
      <alignment horizontal="right"/>
    </xf>
    <xf numFmtId="0" fontId="67" fillId="34" borderId="31" xfId="0" applyFont="1" applyFill="1" applyBorder="1" applyAlignment="1">
      <alignment horizontal="centerContinuous" vertical="center"/>
    </xf>
    <xf numFmtId="183" fontId="62" fillId="35" borderId="14" xfId="0" applyNumberFormat="1" applyFont="1" applyFill="1" applyBorder="1" applyAlignment="1" applyProtection="1">
      <alignment/>
      <protection/>
    </xf>
    <xf numFmtId="0" fontId="64" fillId="34" borderId="25" xfId="0" applyFont="1" applyFill="1" applyBorder="1" applyAlignment="1">
      <alignment/>
    </xf>
    <xf numFmtId="182" fontId="64" fillId="34" borderId="26" xfId="0" applyNumberFormat="1" applyFont="1" applyFill="1" applyBorder="1" applyAlignment="1">
      <alignment/>
    </xf>
    <xf numFmtId="0" fontId="64" fillId="34" borderId="26" xfId="0" applyFont="1" applyFill="1" applyBorder="1" applyAlignment="1">
      <alignment/>
    </xf>
    <xf numFmtId="0" fontId="64" fillId="34" borderId="27" xfId="0" applyFont="1" applyFill="1" applyBorder="1" applyAlignment="1">
      <alignment/>
    </xf>
    <xf numFmtId="1" fontId="0" fillId="0" borderId="0" xfId="0" applyNumberFormat="1" applyBorder="1" applyAlignment="1" applyProtection="1">
      <alignment vertical="center"/>
      <protection/>
    </xf>
    <xf numFmtId="0" fontId="64" fillId="0" borderId="20" xfId="0" applyFont="1" applyFill="1" applyBorder="1" applyAlignment="1">
      <alignment vertical="center"/>
    </xf>
    <xf numFmtId="0" fontId="64" fillId="33" borderId="21" xfId="0" applyFont="1" applyFill="1" applyBorder="1" applyAlignment="1">
      <alignment/>
    </xf>
    <xf numFmtId="0" fontId="62" fillId="33" borderId="21" xfId="0" applyFont="1" applyFill="1" applyBorder="1" applyAlignment="1">
      <alignment/>
    </xf>
    <xf numFmtId="0" fontId="62" fillId="33" borderId="22" xfId="0" applyFont="1" applyFill="1" applyBorder="1" applyAlignment="1">
      <alignment/>
    </xf>
    <xf numFmtId="0" fontId="64" fillId="0" borderId="25" xfId="0" applyFont="1" applyFill="1" applyBorder="1" applyAlignment="1">
      <alignment vertical="center"/>
    </xf>
    <xf numFmtId="0" fontId="62" fillId="0" borderId="26" xfId="0" applyFont="1" applyFill="1" applyBorder="1" applyAlignment="1">
      <alignment/>
    </xf>
    <xf numFmtId="0" fontId="62" fillId="0" borderId="27" xfId="0" applyFont="1" applyFill="1" applyBorder="1" applyAlignment="1">
      <alignment/>
    </xf>
    <xf numFmtId="0" fontId="63" fillId="34" borderId="0" xfId="0" applyFont="1" applyFill="1" applyAlignment="1">
      <alignment vertical="center"/>
    </xf>
    <xf numFmtId="0" fontId="0" fillId="0" borderId="0" xfId="0" applyFill="1" applyBorder="1" applyAlignment="1">
      <alignment horizontal="right"/>
    </xf>
    <xf numFmtId="182" fontId="62" fillId="0" borderId="0" xfId="0" applyNumberFormat="1" applyFont="1" applyBorder="1" applyAlignment="1">
      <alignment horizontal="left" vertical="center"/>
    </xf>
    <xf numFmtId="14" fontId="62" fillId="33" borderId="28" xfId="0" applyNumberFormat="1" applyFont="1" applyFill="1" applyBorder="1" applyAlignment="1" applyProtection="1">
      <alignment horizontal="left"/>
      <protection locked="0"/>
    </xf>
    <xf numFmtId="0" fontId="62" fillId="33" borderId="28" xfId="0" applyFont="1" applyFill="1" applyBorder="1" applyAlignment="1" applyProtection="1">
      <alignment horizontal="left"/>
      <protection locked="0"/>
    </xf>
    <xf numFmtId="0" fontId="64" fillId="0" borderId="0" xfId="0" applyFont="1" applyBorder="1" applyAlignment="1">
      <alignment horizontal="right" vertical="center"/>
    </xf>
    <xf numFmtId="0" fontId="64" fillId="0" borderId="0" xfId="0" applyFont="1" applyBorder="1" applyAlignment="1">
      <alignment horizontal="left" vertical="center"/>
    </xf>
    <xf numFmtId="0" fontId="68" fillId="0" borderId="23" xfId="0" applyFont="1" applyBorder="1" applyAlignment="1">
      <alignment vertical="center"/>
    </xf>
    <xf numFmtId="0" fontId="68" fillId="0" borderId="24" xfId="0" applyFont="1" applyBorder="1" applyAlignment="1">
      <alignment horizontal="right"/>
    </xf>
    <xf numFmtId="0" fontId="62" fillId="0" borderId="24" xfId="0" applyFont="1" applyBorder="1" applyAlignment="1">
      <alignment horizontal="right"/>
    </xf>
    <xf numFmtId="0" fontId="0" fillId="35" borderId="20" xfId="0" applyFill="1" applyBorder="1" applyAlignment="1">
      <alignment/>
    </xf>
    <xf numFmtId="0" fontId="0" fillId="35" borderId="21" xfId="0" applyFill="1" applyBorder="1" applyAlignment="1">
      <alignment/>
    </xf>
    <xf numFmtId="0" fontId="0" fillId="35" borderId="22" xfId="0" applyFill="1" applyBorder="1" applyAlignment="1">
      <alignment/>
    </xf>
    <xf numFmtId="0" fontId="0" fillId="35" borderId="23" xfId="0" applyFill="1" applyBorder="1" applyAlignment="1">
      <alignment/>
    </xf>
    <xf numFmtId="0" fontId="0" fillId="35" borderId="0" xfId="0" applyFill="1" applyBorder="1" applyAlignment="1">
      <alignment/>
    </xf>
    <xf numFmtId="0" fontId="0" fillId="35" borderId="24" xfId="0" applyFill="1" applyBorder="1" applyAlignment="1">
      <alignment/>
    </xf>
    <xf numFmtId="0" fontId="0" fillId="35" borderId="25" xfId="0" applyFill="1" applyBorder="1" applyAlignment="1">
      <alignment/>
    </xf>
    <xf numFmtId="0" fontId="0" fillId="35" borderId="26" xfId="0" applyFill="1" applyBorder="1" applyAlignment="1">
      <alignment/>
    </xf>
    <xf numFmtId="0" fontId="0" fillId="35" borderId="27" xfId="0" applyFill="1" applyBorder="1" applyAlignment="1">
      <alignment/>
    </xf>
    <xf numFmtId="0" fontId="69" fillId="35" borderId="0" xfId="0" applyFont="1" applyFill="1" applyBorder="1" applyAlignment="1">
      <alignment/>
    </xf>
    <xf numFmtId="0" fontId="0" fillId="0" borderId="17" xfId="0" applyFill="1" applyBorder="1" applyAlignment="1" applyProtection="1">
      <alignment horizontal="left" vertical="center"/>
      <protection/>
    </xf>
    <xf numFmtId="0" fontId="62" fillId="0" borderId="12" xfId="0" applyNumberFormat="1" applyFont="1" applyFill="1" applyBorder="1" applyAlignment="1" applyProtection="1">
      <alignment horizontal="left" vertical="center"/>
      <protection/>
    </xf>
    <xf numFmtId="0" fontId="62" fillId="34" borderId="15" xfId="0" applyFont="1" applyFill="1" applyBorder="1" applyAlignment="1">
      <alignment horizontal="centerContinuous"/>
    </xf>
    <xf numFmtId="182" fontId="62" fillId="34" borderId="15" xfId="0" applyNumberFormat="1" applyFont="1" applyFill="1" applyBorder="1" applyAlignment="1">
      <alignment horizontal="centerContinuous"/>
    </xf>
    <xf numFmtId="0" fontId="64" fillId="34" borderId="15" xfId="0" applyFont="1" applyFill="1" applyBorder="1" applyAlignment="1">
      <alignment horizontal="centerContinuous"/>
    </xf>
    <xf numFmtId="2" fontId="64" fillId="34" borderId="16" xfId="0" applyNumberFormat="1" applyFont="1" applyFill="1" applyBorder="1" applyAlignment="1">
      <alignment horizontal="centerContinuous"/>
    </xf>
    <xf numFmtId="0" fontId="64" fillId="34" borderId="31" xfId="0" applyFont="1" applyFill="1" applyBorder="1" applyAlignment="1">
      <alignment horizontal="centerContinuous"/>
    </xf>
    <xf numFmtId="0" fontId="67" fillId="34" borderId="31" xfId="0" applyFont="1" applyFill="1" applyBorder="1" applyAlignment="1" applyProtection="1">
      <alignment horizontal="centerContinuous" vertical="center"/>
      <protection/>
    </xf>
    <xf numFmtId="0" fontId="66" fillId="34" borderId="15" xfId="0" applyFont="1" applyFill="1" applyBorder="1" applyAlignment="1" applyProtection="1">
      <alignment horizontal="centerContinuous" vertical="center"/>
      <protection/>
    </xf>
    <xf numFmtId="182" fontId="66" fillId="34" borderId="15" xfId="0" applyNumberFormat="1" applyFont="1" applyFill="1" applyBorder="1" applyAlignment="1" applyProtection="1">
      <alignment horizontal="centerContinuous" vertical="center"/>
      <protection/>
    </xf>
    <xf numFmtId="0" fontId="66" fillId="34" borderId="16" xfId="0" applyFont="1" applyFill="1" applyBorder="1" applyAlignment="1" applyProtection="1">
      <alignment horizontal="centerContinuous" vertical="center"/>
      <protection/>
    </xf>
    <xf numFmtId="0" fontId="0" fillId="0" borderId="0" xfId="0" applyAlignment="1" applyProtection="1">
      <alignment/>
      <protection/>
    </xf>
    <xf numFmtId="0" fontId="70" fillId="0" borderId="0" xfId="0" applyFont="1" applyFill="1" applyBorder="1" applyAlignment="1" applyProtection="1">
      <alignment horizontal="centerContinuous" vertical="center"/>
      <protection/>
    </xf>
    <xf numFmtId="182" fontId="70" fillId="0" borderId="0" xfId="0" applyNumberFormat="1" applyFont="1" applyFill="1" applyBorder="1" applyAlignment="1" applyProtection="1">
      <alignment horizontal="centerContinuous" vertical="center"/>
      <protection/>
    </xf>
    <xf numFmtId="0" fontId="71" fillId="0" borderId="0" xfId="0" applyFont="1" applyAlignment="1" applyProtection="1">
      <alignment/>
      <protection/>
    </xf>
    <xf numFmtId="0" fontId="64" fillId="0" borderId="31" xfId="0" applyFont="1" applyFill="1" applyBorder="1" applyAlignment="1" applyProtection="1">
      <alignment horizontal="centerContinuous" vertical="center"/>
      <protection/>
    </xf>
    <xf numFmtId="0" fontId="64" fillId="0" borderId="15" xfId="0" applyFont="1" applyFill="1" applyBorder="1" applyAlignment="1" applyProtection="1">
      <alignment horizontal="centerContinuous" vertical="center"/>
      <protection/>
    </xf>
    <xf numFmtId="182" fontId="64" fillId="0" borderId="15" xfId="0" applyNumberFormat="1" applyFont="1" applyFill="1" applyBorder="1" applyAlignment="1" applyProtection="1">
      <alignment horizontal="centerContinuous" vertical="center"/>
      <protection/>
    </xf>
    <xf numFmtId="0" fontId="64" fillId="0" borderId="16" xfId="0" applyFont="1" applyFill="1" applyBorder="1" applyAlignment="1" applyProtection="1">
      <alignment horizontal="centerContinuous" vertical="center"/>
      <protection/>
    </xf>
    <xf numFmtId="0" fontId="64" fillId="0" borderId="20" xfId="0" applyFont="1" applyBorder="1" applyAlignment="1" applyProtection="1">
      <alignment vertical="center"/>
      <protection/>
    </xf>
    <xf numFmtId="0" fontId="64" fillId="0" borderId="21" xfId="0" applyFont="1" applyBorder="1" applyAlignment="1" applyProtection="1">
      <alignment/>
      <protection/>
    </xf>
    <xf numFmtId="0" fontId="62" fillId="0" borderId="21" xfId="0" applyFont="1" applyBorder="1" applyAlignment="1" applyProtection="1">
      <alignment/>
      <protection/>
    </xf>
    <xf numFmtId="182" fontId="62" fillId="0" borderId="21" xfId="0" applyNumberFormat="1" applyFont="1" applyBorder="1" applyAlignment="1" applyProtection="1">
      <alignment/>
      <protection/>
    </xf>
    <xf numFmtId="182" fontId="64" fillId="0" borderId="21" xfId="0" applyNumberFormat="1" applyFont="1" applyBorder="1" applyAlignment="1" applyProtection="1">
      <alignment/>
      <protection/>
    </xf>
    <xf numFmtId="0" fontId="62" fillId="0" borderId="29" xfId="0" applyNumberFormat="1" applyFont="1" applyBorder="1" applyAlignment="1" applyProtection="1">
      <alignment/>
      <protection/>
    </xf>
    <xf numFmtId="182" fontId="62" fillId="0" borderId="30" xfId="0" applyNumberFormat="1" applyFont="1" applyBorder="1" applyAlignment="1" applyProtection="1">
      <alignment/>
      <protection/>
    </xf>
    <xf numFmtId="0" fontId="62" fillId="0" borderId="22" xfId="0" applyFont="1" applyBorder="1" applyAlignment="1" applyProtection="1">
      <alignment/>
      <protection/>
    </xf>
    <xf numFmtId="0" fontId="62" fillId="0" borderId="23" xfId="0" applyFont="1" applyBorder="1" applyAlignment="1" applyProtection="1">
      <alignment vertical="center"/>
      <protection/>
    </xf>
    <xf numFmtId="0" fontId="62" fillId="0" borderId="0" xfId="0" applyFont="1" applyBorder="1" applyAlignment="1" applyProtection="1">
      <alignment/>
      <protection/>
    </xf>
    <xf numFmtId="182" fontId="62" fillId="0" borderId="0" xfId="0" applyNumberFormat="1" applyFont="1" applyBorder="1" applyAlignment="1" applyProtection="1">
      <alignment/>
      <protection/>
    </xf>
    <xf numFmtId="0" fontId="62" fillId="0" borderId="24" xfId="0" applyFont="1" applyBorder="1" applyAlignment="1" applyProtection="1">
      <alignment/>
      <protection/>
    </xf>
    <xf numFmtId="0" fontId="64" fillId="0" borderId="23" xfId="0" applyFont="1" applyBorder="1" applyAlignment="1" applyProtection="1">
      <alignment vertical="center"/>
      <protection/>
    </xf>
    <xf numFmtId="0" fontId="64" fillId="0" borderId="0" xfId="0" applyFont="1" applyBorder="1" applyAlignment="1" applyProtection="1">
      <alignment vertical="center"/>
      <protection/>
    </xf>
    <xf numFmtId="0" fontId="62" fillId="0" borderId="0" xfId="0" applyFont="1" applyBorder="1" applyAlignment="1" applyProtection="1">
      <alignment vertical="center"/>
      <protection/>
    </xf>
    <xf numFmtId="49" fontId="62" fillId="0" borderId="12" xfId="0" applyNumberFormat="1" applyFont="1" applyFill="1" applyBorder="1" applyAlignment="1" applyProtection="1">
      <alignment horizontal="left" vertical="center"/>
      <protection/>
    </xf>
    <xf numFmtId="0" fontId="0" fillId="0" borderId="13" xfId="0" applyNumberFormat="1" applyFill="1" applyBorder="1" applyAlignment="1" applyProtection="1">
      <alignment horizontal="left" vertical="center"/>
      <protection/>
    </xf>
    <xf numFmtId="0" fontId="0" fillId="0" borderId="17" xfId="0" applyNumberFormat="1" applyFill="1" applyBorder="1" applyAlignment="1" applyProtection="1">
      <alignment horizontal="left" vertical="center"/>
      <protection/>
    </xf>
    <xf numFmtId="182" fontId="64" fillId="0" borderId="0" xfId="0" applyNumberFormat="1" applyFont="1" applyBorder="1" applyAlignment="1" applyProtection="1">
      <alignment vertical="center"/>
      <protection/>
    </xf>
    <xf numFmtId="0" fontId="64" fillId="0" borderId="0" xfId="0" applyFont="1" applyBorder="1" applyAlignment="1" applyProtection="1">
      <alignment horizontal="right"/>
      <protection/>
    </xf>
    <xf numFmtId="0" fontId="64" fillId="0" borderId="0" xfId="0" applyFont="1" applyBorder="1" applyAlignment="1" applyProtection="1">
      <alignment horizontal="left" vertical="center"/>
      <protection/>
    </xf>
    <xf numFmtId="0" fontId="64" fillId="0" borderId="0" xfId="0" applyFont="1" applyBorder="1" applyAlignment="1" applyProtection="1">
      <alignment horizontal="right" vertical="center"/>
      <protection/>
    </xf>
    <xf numFmtId="0" fontId="68" fillId="0" borderId="23" xfId="0" applyFont="1" applyBorder="1" applyAlignment="1" applyProtection="1">
      <alignment vertical="center"/>
      <protection/>
    </xf>
    <xf numFmtId="49" fontId="62" fillId="0" borderId="32" xfId="0" applyNumberFormat="1" applyFont="1" applyFill="1" applyBorder="1" applyAlignment="1" applyProtection="1">
      <alignment horizontal="left" vertical="center"/>
      <protection/>
    </xf>
    <xf numFmtId="0" fontId="0" fillId="0" borderId="33" xfId="0" applyFill="1" applyBorder="1" applyAlignment="1" applyProtection="1">
      <alignment horizontal="left" vertical="center"/>
      <protection/>
    </xf>
    <xf numFmtId="0" fontId="0" fillId="0" borderId="34" xfId="0" applyFill="1" applyBorder="1" applyAlignment="1" applyProtection="1">
      <alignment horizontal="left" vertical="center"/>
      <protection/>
    </xf>
    <xf numFmtId="182" fontId="62" fillId="0" borderId="0" xfId="0" applyNumberFormat="1" applyFont="1" applyBorder="1" applyAlignment="1" applyProtection="1">
      <alignment horizontal="left" vertical="center"/>
      <protection/>
    </xf>
    <xf numFmtId="0" fontId="68" fillId="0" borderId="24" xfId="0" applyFont="1" applyBorder="1" applyAlignment="1" applyProtection="1">
      <alignment horizontal="right"/>
      <protection/>
    </xf>
    <xf numFmtId="0" fontId="62" fillId="0" borderId="23" xfId="0" applyFont="1" applyBorder="1" applyAlignment="1" applyProtection="1">
      <alignment/>
      <protection/>
    </xf>
    <xf numFmtId="0" fontId="62" fillId="0" borderId="24" xfId="0" applyFont="1" applyBorder="1" applyAlignment="1" applyProtection="1">
      <alignment horizontal="right"/>
      <protection/>
    </xf>
    <xf numFmtId="0" fontId="64" fillId="0" borderId="23" xfId="0" applyFont="1" applyBorder="1" applyAlignment="1" applyProtection="1">
      <alignment/>
      <protection/>
    </xf>
    <xf numFmtId="182" fontId="64" fillId="0" borderId="0" xfId="0" applyNumberFormat="1" applyFont="1" applyBorder="1" applyAlignment="1" applyProtection="1">
      <alignment horizontal="right" vertical="center"/>
      <protection/>
    </xf>
    <xf numFmtId="182" fontId="62" fillId="0" borderId="0" xfId="0" applyNumberFormat="1" applyFont="1" applyBorder="1" applyAlignment="1" applyProtection="1">
      <alignment horizontal="right" vertical="center"/>
      <protection/>
    </xf>
    <xf numFmtId="14" fontId="62" fillId="0" borderId="0" xfId="0" applyNumberFormat="1" applyFont="1" applyBorder="1" applyAlignment="1" applyProtection="1">
      <alignment/>
      <protection/>
    </xf>
    <xf numFmtId="0" fontId="62" fillId="0" borderId="0" xfId="0" applyFont="1" applyBorder="1" applyAlignment="1" applyProtection="1">
      <alignment horizontal="right"/>
      <protection/>
    </xf>
    <xf numFmtId="14" fontId="62" fillId="0" borderId="24" xfId="0" applyNumberFormat="1" applyFont="1" applyBorder="1" applyAlignment="1" applyProtection="1">
      <alignment/>
      <protection/>
    </xf>
    <xf numFmtId="0" fontId="64" fillId="0" borderId="25" xfId="0" applyFont="1" applyBorder="1" applyAlignment="1" applyProtection="1">
      <alignment vertical="center"/>
      <protection/>
    </xf>
    <xf numFmtId="182" fontId="62" fillId="0" borderId="26" xfId="0" applyNumberFormat="1" applyFont="1" applyBorder="1" applyAlignment="1" applyProtection="1">
      <alignment/>
      <protection/>
    </xf>
    <xf numFmtId="0" fontId="62" fillId="0" borderId="26" xfId="0" applyFont="1" applyBorder="1" applyAlignment="1" applyProtection="1">
      <alignment/>
      <protection/>
    </xf>
    <xf numFmtId="0" fontId="62" fillId="0" borderId="27" xfId="0" applyFont="1" applyBorder="1" applyAlignment="1" applyProtection="1">
      <alignment/>
      <protection/>
    </xf>
    <xf numFmtId="0" fontId="72" fillId="0" borderId="0" xfId="0" applyFont="1" applyAlignment="1" applyProtection="1">
      <alignment vertical="center"/>
      <protection/>
    </xf>
    <xf numFmtId="0" fontId="72" fillId="0" borderId="0" xfId="0" applyFont="1" applyAlignment="1" applyProtection="1">
      <alignment/>
      <protection/>
    </xf>
    <xf numFmtId="182" fontId="72" fillId="0" borderId="0" xfId="0" applyNumberFormat="1" applyFont="1" applyAlignment="1" applyProtection="1">
      <alignment/>
      <protection/>
    </xf>
    <xf numFmtId="0" fontId="62" fillId="0" borderId="20" xfId="0" applyFont="1" applyBorder="1" applyAlignment="1" applyProtection="1">
      <alignment/>
      <protection/>
    </xf>
    <xf numFmtId="0" fontId="62" fillId="0" borderId="25" xfId="0" applyFont="1" applyBorder="1" applyAlignment="1" applyProtection="1">
      <alignment/>
      <protection/>
    </xf>
    <xf numFmtId="0" fontId="64" fillId="0" borderId="0" xfId="0" applyFont="1" applyAlignment="1" applyProtection="1">
      <alignment/>
      <protection/>
    </xf>
    <xf numFmtId="0" fontId="62" fillId="0" borderId="0" xfId="0" applyFont="1" applyAlignment="1" applyProtection="1">
      <alignment/>
      <protection/>
    </xf>
    <xf numFmtId="182" fontId="62" fillId="0" borderId="0" xfId="0" applyNumberFormat="1" applyFont="1" applyAlignment="1" applyProtection="1">
      <alignment/>
      <protection/>
    </xf>
    <xf numFmtId="0" fontId="62" fillId="0" borderId="31" xfId="0" applyFont="1" applyFill="1" applyBorder="1" applyAlignment="1" applyProtection="1">
      <alignment/>
      <protection/>
    </xf>
    <xf numFmtId="0" fontId="62" fillId="0" borderId="15" xfId="0" applyFont="1" applyFill="1" applyBorder="1" applyAlignment="1" applyProtection="1">
      <alignment/>
      <protection/>
    </xf>
    <xf numFmtId="182" fontId="62" fillId="0" borderId="15" xfId="0" applyNumberFormat="1" applyFont="1" applyFill="1" applyBorder="1" applyAlignment="1" applyProtection="1">
      <alignment/>
      <protection/>
    </xf>
    <xf numFmtId="0" fontId="64" fillId="0" borderId="15" xfId="0" applyFont="1" applyFill="1" applyBorder="1" applyAlignment="1" applyProtection="1">
      <alignment/>
      <protection/>
    </xf>
    <xf numFmtId="2" fontId="64" fillId="0" borderId="16" xfId="0" applyNumberFormat="1" applyFont="1" applyFill="1" applyBorder="1" applyAlignment="1" applyProtection="1">
      <alignment/>
      <protection/>
    </xf>
    <xf numFmtId="0" fontId="72" fillId="0" borderId="0" xfId="0" applyFont="1" applyFill="1" applyBorder="1" applyAlignment="1" applyProtection="1">
      <alignment/>
      <protection/>
    </xf>
    <xf numFmtId="182" fontId="72" fillId="0" borderId="0" xfId="0" applyNumberFormat="1" applyFont="1" applyFill="1" applyBorder="1" applyAlignment="1" applyProtection="1">
      <alignment/>
      <protection/>
    </xf>
    <xf numFmtId="2" fontId="72" fillId="0" borderId="0" xfId="0" applyNumberFormat="1" applyFont="1" applyFill="1" applyBorder="1" applyAlignment="1" applyProtection="1">
      <alignment horizontal="right"/>
      <protection/>
    </xf>
    <xf numFmtId="2" fontId="72" fillId="0" borderId="0" xfId="0" applyNumberFormat="1" applyFont="1" applyFill="1" applyBorder="1" applyAlignment="1" applyProtection="1">
      <alignment/>
      <protection/>
    </xf>
    <xf numFmtId="0" fontId="62" fillId="0" borderId="33" xfId="0" applyFont="1" applyBorder="1" applyAlignment="1" applyProtection="1">
      <alignment/>
      <protection/>
    </xf>
    <xf numFmtId="182" fontId="62" fillId="0" borderId="33" xfId="0" applyNumberFormat="1" applyFont="1" applyBorder="1" applyAlignment="1" applyProtection="1">
      <alignment/>
      <protection/>
    </xf>
    <xf numFmtId="0" fontId="0" fillId="36" borderId="20" xfId="0" applyFill="1" applyBorder="1" applyAlignment="1">
      <alignment/>
    </xf>
    <xf numFmtId="0" fontId="0" fillId="36" borderId="21" xfId="0" applyFill="1" applyBorder="1" applyAlignment="1">
      <alignment/>
    </xf>
    <xf numFmtId="0" fontId="0" fillId="36" borderId="22" xfId="0" applyFill="1" applyBorder="1" applyAlignment="1">
      <alignment/>
    </xf>
    <xf numFmtId="0" fontId="0" fillId="36" borderId="23" xfId="0" applyFill="1" applyBorder="1" applyAlignment="1">
      <alignment/>
    </xf>
    <xf numFmtId="0" fontId="0" fillId="36" borderId="25" xfId="0" applyFill="1" applyBorder="1" applyAlignment="1">
      <alignment/>
    </xf>
    <xf numFmtId="0" fontId="0" fillId="36" borderId="26" xfId="0" applyFill="1" applyBorder="1" applyAlignment="1">
      <alignment/>
    </xf>
    <xf numFmtId="0" fontId="0" fillId="36" borderId="27" xfId="0" applyFill="1" applyBorder="1" applyAlignment="1">
      <alignment/>
    </xf>
    <xf numFmtId="0" fontId="73" fillId="34" borderId="0" xfId="0" applyFont="1" applyFill="1" applyAlignment="1">
      <alignment/>
    </xf>
    <xf numFmtId="0" fontId="0" fillId="34" borderId="0" xfId="0" applyFill="1" applyAlignment="1">
      <alignment/>
    </xf>
    <xf numFmtId="0" fontId="74" fillId="34" borderId="0" xfId="0" applyFont="1" applyFill="1" applyAlignment="1">
      <alignment/>
    </xf>
    <xf numFmtId="0" fontId="75" fillId="34" borderId="0" xfId="0" applyFont="1" applyFill="1" applyAlignment="1">
      <alignment/>
    </xf>
    <xf numFmtId="0" fontId="74" fillId="34" borderId="0" xfId="0" applyFont="1" applyFill="1" applyAlignment="1">
      <alignment/>
    </xf>
    <xf numFmtId="0" fontId="74" fillId="35" borderId="0" xfId="0" applyFont="1" applyFill="1" applyBorder="1" applyAlignment="1">
      <alignment/>
    </xf>
    <xf numFmtId="0" fontId="76" fillId="36" borderId="0" xfId="0" applyFont="1" applyFill="1" applyBorder="1" applyAlignment="1">
      <alignment/>
    </xf>
    <xf numFmtId="0" fontId="74" fillId="36" borderId="0" xfId="0" applyFont="1" applyFill="1" applyBorder="1" applyAlignment="1">
      <alignment/>
    </xf>
    <xf numFmtId="0" fontId="74" fillId="37" borderId="20" xfId="0" applyFont="1" applyFill="1" applyBorder="1" applyAlignment="1">
      <alignment/>
    </xf>
    <xf numFmtId="0" fontId="74" fillId="37" borderId="21" xfId="0" applyFont="1" applyFill="1" applyBorder="1" applyAlignment="1">
      <alignment/>
    </xf>
    <xf numFmtId="0" fontId="74" fillId="37" borderId="22" xfId="0" applyFont="1" applyFill="1" applyBorder="1" applyAlignment="1">
      <alignment/>
    </xf>
    <xf numFmtId="0" fontId="74" fillId="37" borderId="23" xfId="0" applyFont="1" applyFill="1" applyBorder="1" applyAlignment="1">
      <alignment/>
    </xf>
    <xf numFmtId="0" fontId="69" fillId="37" borderId="0" xfId="0" applyFont="1" applyFill="1" applyBorder="1" applyAlignment="1">
      <alignment/>
    </xf>
    <xf numFmtId="0" fontId="74" fillId="37" borderId="0" xfId="0" applyFont="1" applyFill="1" applyBorder="1" applyAlignment="1">
      <alignment/>
    </xf>
    <xf numFmtId="0" fontId="74" fillId="37" borderId="24" xfId="0" applyFont="1" applyFill="1" applyBorder="1" applyAlignment="1">
      <alignment/>
    </xf>
    <xf numFmtId="0" fontId="0" fillId="37" borderId="23" xfId="0" applyFill="1" applyBorder="1" applyAlignment="1">
      <alignment/>
    </xf>
    <xf numFmtId="0" fontId="0" fillId="37" borderId="0" xfId="0" applyFill="1" applyBorder="1" applyAlignment="1">
      <alignment/>
    </xf>
    <xf numFmtId="0" fontId="0" fillId="37" borderId="24" xfId="0" applyFill="1" applyBorder="1" applyAlignment="1">
      <alignment/>
    </xf>
    <xf numFmtId="0" fontId="0" fillId="37" borderId="25" xfId="0" applyFill="1" applyBorder="1" applyAlignment="1">
      <alignment/>
    </xf>
    <xf numFmtId="0" fontId="0" fillId="37" borderId="26" xfId="0" applyFill="1" applyBorder="1" applyAlignment="1">
      <alignment/>
    </xf>
    <xf numFmtId="0" fontId="0" fillId="37" borderId="27" xfId="0" applyFill="1" applyBorder="1" applyAlignment="1">
      <alignment/>
    </xf>
    <xf numFmtId="0" fontId="77" fillId="34" borderId="0" xfId="0" applyFont="1" applyFill="1" applyAlignment="1">
      <alignment/>
    </xf>
    <xf numFmtId="0" fontId="67" fillId="0" borderId="0" xfId="0" applyFont="1" applyFill="1" applyBorder="1" applyAlignment="1">
      <alignment horizontal="centerContinuous" vertical="center"/>
    </xf>
    <xf numFmtId="0" fontId="66" fillId="0" borderId="0" xfId="0" applyFont="1" applyFill="1" applyBorder="1" applyAlignment="1">
      <alignment horizontal="centerContinuous" vertical="center"/>
    </xf>
    <xf numFmtId="182" fontId="66" fillId="0" borderId="0" xfId="0" applyNumberFormat="1" applyFont="1" applyFill="1" applyBorder="1" applyAlignment="1">
      <alignment horizontal="centerContinuous" vertical="center"/>
    </xf>
    <xf numFmtId="0" fontId="66" fillId="0" borderId="0" xfId="0" applyFont="1" applyFill="1" applyBorder="1" applyAlignment="1">
      <alignment vertical="center"/>
    </xf>
    <xf numFmtId="182" fontId="66" fillId="0" borderId="0" xfId="0" applyNumberFormat="1" applyFont="1" applyFill="1" applyBorder="1" applyAlignment="1">
      <alignment vertical="center"/>
    </xf>
    <xf numFmtId="0" fontId="62" fillId="0" borderId="0" xfId="0" applyFont="1" applyFill="1" applyBorder="1" applyAlignment="1">
      <alignment/>
    </xf>
    <xf numFmtId="0" fontId="64" fillId="0" borderId="21" xfId="0" applyFont="1" applyFill="1" applyBorder="1" applyAlignment="1">
      <alignment vertical="center"/>
    </xf>
    <xf numFmtId="182" fontId="64" fillId="0" borderId="21" xfId="0" applyNumberFormat="1" applyFont="1" applyFill="1" applyBorder="1" applyAlignment="1">
      <alignment vertical="center"/>
    </xf>
    <xf numFmtId="0" fontId="78" fillId="0" borderId="23" xfId="0" applyFont="1" applyBorder="1" applyAlignment="1">
      <alignment/>
    </xf>
    <xf numFmtId="0" fontId="66" fillId="0" borderId="24" xfId="0" applyFont="1" applyFill="1" applyBorder="1" applyAlignment="1">
      <alignment vertical="center"/>
    </xf>
    <xf numFmtId="3" fontId="79" fillId="36" borderId="35" xfId="0" applyNumberFormat="1" applyFont="1" applyFill="1" applyBorder="1" applyAlignment="1">
      <alignment horizontal="right" vertical="center"/>
    </xf>
    <xf numFmtId="3" fontId="79" fillId="36" borderId="36" xfId="0" applyNumberFormat="1" applyFont="1" applyFill="1" applyBorder="1" applyAlignment="1">
      <alignment horizontal="right" vertical="center"/>
    </xf>
    <xf numFmtId="0" fontId="79" fillId="36" borderId="34" xfId="0" applyFont="1" applyFill="1" applyBorder="1" applyAlignment="1">
      <alignment horizontal="right" vertical="center"/>
    </xf>
    <xf numFmtId="0" fontId="79" fillId="36" borderId="37" xfId="0" applyFont="1" applyFill="1" applyBorder="1" applyAlignment="1">
      <alignment horizontal="right" vertical="center"/>
    </xf>
    <xf numFmtId="0" fontId="62" fillId="0" borderId="25" xfId="0" applyFont="1" applyBorder="1" applyAlignment="1">
      <alignment/>
    </xf>
    <xf numFmtId="0" fontId="62" fillId="0" borderId="26" xfId="0" applyFont="1" applyBorder="1" applyAlignment="1">
      <alignment/>
    </xf>
    <xf numFmtId="0" fontId="62" fillId="0" borderId="27" xfId="0" applyFont="1" applyBorder="1" applyAlignment="1">
      <alignment/>
    </xf>
    <xf numFmtId="0" fontId="80" fillId="36" borderId="38" xfId="0" applyFont="1" applyFill="1" applyBorder="1" applyAlignment="1">
      <alignment vertical="center"/>
    </xf>
    <xf numFmtId="0" fontId="79" fillId="36" borderId="32" xfId="0" applyFont="1" applyFill="1" applyBorder="1" applyAlignment="1">
      <alignment vertical="center"/>
    </xf>
    <xf numFmtId="0" fontId="79" fillId="36" borderId="12" xfId="0" applyFont="1" applyFill="1" applyBorder="1" applyAlignment="1">
      <alignment vertical="center"/>
    </xf>
    <xf numFmtId="0" fontId="79" fillId="36" borderId="17" xfId="0" applyFont="1" applyFill="1" applyBorder="1" applyAlignment="1">
      <alignment vertical="center"/>
    </xf>
    <xf numFmtId="2" fontId="79" fillId="36" borderId="14" xfId="0" applyNumberFormat="1" applyFont="1" applyFill="1" applyBorder="1" applyAlignment="1">
      <alignment horizontal="right" vertical="center"/>
    </xf>
    <xf numFmtId="4" fontId="0" fillId="0" borderId="0" xfId="0" applyNumberFormat="1" applyAlignment="1">
      <alignment/>
    </xf>
    <xf numFmtId="2" fontId="0" fillId="0" borderId="0" xfId="0" applyNumberFormat="1" applyAlignment="1">
      <alignment/>
    </xf>
    <xf numFmtId="182" fontId="62" fillId="0" borderId="0" xfId="0" applyNumberFormat="1" applyFont="1" applyFill="1" applyBorder="1" applyAlignment="1">
      <alignment/>
    </xf>
    <xf numFmtId="2" fontId="62" fillId="0" borderId="0" xfId="0" applyNumberFormat="1" applyFont="1" applyFill="1" applyBorder="1" applyAlignment="1">
      <alignment horizontal="right"/>
    </xf>
    <xf numFmtId="2" fontId="62" fillId="0" borderId="0" xfId="0" applyNumberFormat="1" applyFont="1" applyFill="1" applyBorder="1" applyAlignment="1">
      <alignment/>
    </xf>
    <xf numFmtId="1" fontId="62" fillId="0" borderId="0" xfId="0" applyNumberFormat="1" applyFont="1" applyFill="1" applyBorder="1" applyAlignment="1" applyProtection="1">
      <alignment horizontal="left" vertical="center"/>
      <protection/>
    </xf>
    <xf numFmtId="0" fontId="62" fillId="0" borderId="0" xfId="0" applyNumberFormat="1" applyFont="1" applyBorder="1" applyAlignment="1" applyProtection="1">
      <alignment/>
      <protection/>
    </xf>
    <xf numFmtId="49" fontId="62" fillId="0" borderId="0" xfId="0" applyNumberFormat="1" applyFont="1" applyFill="1" applyBorder="1" applyAlignment="1" applyProtection="1">
      <alignment horizontal="left" vertical="center"/>
      <protection/>
    </xf>
    <xf numFmtId="14" fontId="62" fillId="0" borderId="0" xfId="0" applyNumberFormat="1" applyFont="1" applyFill="1" applyBorder="1" applyAlignment="1" applyProtection="1">
      <alignment horizontal="left"/>
      <protection/>
    </xf>
    <xf numFmtId="0" fontId="0" fillId="0" borderId="0" xfId="0" applyBorder="1" applyAlignment="1" applyProtection="1">
      <alignment/>
      <protection/>
    </xf>
    <xf numFmtId="0" fontId="68" fillId="0" borderId="0" xfId="0" applyFont="1" applyBorder="1" applyAlignment="1" applyProtection="1">
      <alignment horizontal="right"/>
      <protection/>
    </xf>
    <xf numFmtId="0" fontId="62" fillId="0" borderId="0" xfId="0" applyNumberFormat="1" applyFont="1" applyFill="1" applyBorder="1" applyAlignment="1" applyProtection="1">
      <alignment horizontal="left" vertical="center"/>
      <protection/>
    </xf>
    <xf numFmtId="0" fontId="62" fillId="0" borderId="0" xfId="0" applyFont="1" applyAlignment="1" applyProtection="1">
      <alignment vertical="center"/>
      <protection/>
    </xf>
    <xf numFmtId="0" fontId="62" fillId="0" borderId="0" xfId="0" applyFont="1" applyAlignment="1" applyProtection="1">
      <alignment horizontal="center"/>
      <protection/>
    </xf>
    <xf numFmtId="0" fontId="80" fillId="0" borderId="38" xfId="0" applyFont="1" applyFill="1" applyBorder="1" applyAlignment="1" applyProtection="1">
      <alignment vertical="center"/>
      <protection/>
    </xf>
    <xf numFmtId="0" fontId="79" fillId="36" borderId="37" xfId="0" applyFont="1" applyFill="1" applyBorder="1" applyAlignment="1" applyProtection="1">
      <alignment horizontal="right" vertical="center"/>
      <protection/>
    </xf>
    <xf numFmtId="3" fontId="79" fillId="36" borderId="35" xfId="0" applyNumberFormat="1" applyFont="1" applyFill="1" applyBorder="1" applyAlignment="1" applyProtection="1">
      <alignment horizontal="right" vertical="center"/>
      <protection/>
    </xf>
    <xf numFmtId="0" fontId="80" fillId="34" borderId="35" xfId="0" applyFont="1" applyFill="1" applyBorder="1" applyAlignment="1" applyProtection="1">
      <alignment vertical="center"/>
      <protection/>
    </xf>
    <xf numFmtId="0" fontId="79" fillId="0" borderId="39" xfId="0" applyFont="1" applyFill="1" applyBorder="1" applyAlignment="1" applyProtection="1">
      <alignment horizontal="right" vertical="center"/>
      <protection/>
    </xf>
    <xf numFmtId="3" fontId="79" fillId="0" borderId="40" xfId="0" applyNumberFormat="1" applyFont="1" applyFill="1" applyBorder="1" applyAlignment="1" applyProtection="1">
      <alignment horizontal="right" vertical="center"/>
      <protection/>
    </xf>
    <xf numFmtId="0" fontId="62" fillId="0" borderId="0" xfId="0" applyFont="1" applyAlignment="1" applyProtection="1">
      <alignment horizontal="left" vertical="center"/>
      <protection/>
    </xf>
    <xf numFmtId="3" fontId="80" fillId="34" borderId="36" xfId="0" applyNumberFormat="1" applyFont="1" applyFill="1" applyBorder="1" applyAlignment="1" applyProtection="1">
      <alignment horizontal="left" vertical="center"/>
      <protection/>
    </xf>
    <xf numFmtId="0" fontId="79" fillId="0" borderId="32" xfId="0" applyFont="1" applyFill="1" applyBorder="1" applyAlignment="1" applyProtection="1">
      <alignment vertical="center"/>
      <protection/>
    </xf>
    <xf numFmtId="0" fontId="79" fillId="36" borderId="34" xfId="0" applyFont="1" applyFill="1" applyBorder="1" applyAlignment="1" applyProtection="1">
      <alignment horizontal="right" vertical="center"/>
      <protection/>
    </xf>
    <xf numFmtId="3" fontId="79" fillId="36" borderId="36" xfId="0" applyNumberFormat="1" applyFont="1" applyFill="1" applyBorder="1" applyAlignment="1" applyProtection="1">
      <alignment horizontal="right" vertical="center"/>
      <protection/>
    </xf>
    <xf numFmtId="0" fontId="64" fillId="0" borderId="14" xfId="0" applyFont="1" applyBorder="1" applyAlignment="1" applyProtection="1">
      <alignment horizontal="right" vertical="center"/>
      <protection/>
    </xf>
    <xf numFmtId="0" fontId="79" fillId="0" borderId="34" xfId="0" applyFont="1" applyFill="1" applyBorder="1" applyAlignment="1" applyProtection="1">
      <alignment horizontal="right" vertical="center"/>
      <protection/>
    </xf>
    <xf numFmtId="3" fontId="79" fillId="0" borderId="36" xfId="0" applyNumberFormat="1" applyFont="1" applyFill="1" applyBorder="1" applyAlignment="1" applyProtection="1">
      <alignment horizontal="right" vertical="center"/>
      <protection/>
    </xf>
    <xf numFmtId="0" fontId="79" fillId="0" borderId="12" xfId="0" applyFont="1" applyFill="1" applyBorder="1" applyAlignment="1" applyProtection="1">
      <alignment vertical="center"/>
      <protection/>
    </xf>
    <xf numFmtId="0" fontId="79" fillId="0" borderId="17" xfId="0" applyFont="1" applyFill="1" applyBorder="1" applyAlignment="1" applyProtection="1">
      <alignment vertical="center"/>
      <protection/>
    </xf>
    <xf numFmtId="2" fontId="79" fillId="35" borderId="14" xfId="0" applyNumberFormat="1" applyFont="1" applyFill="1" applyBorder="1" applyAlignment="1" applyProtection="1">
      <alignment horizontal="right" vertical="center"/>
      <protection/>
    </xf>
    <xf numFmtId="2" fontId="64" fillId="0" borderId="14" xfId="0" applyNumberFormat="1" applyFont="1" applyBorder="1" applyAlignment="1" applyProtection="1">
      <alignment horizontal="right" vertical="center"/>
      <protection/>
    </xf>
    <xf numFmtId="2" fontId="79" fillId="0" borderId="14" xfId="0" applyNumberFormat="1" applyFont="1" applyFill="1" applyBorder="1" applyAlignment="1" applyProtection="1">
      <alignment horizontal="right" vertical="center"/>
      <protection/>
    </xf>
    <xf numFmtId="1" fontId="62" fillId="0" borderId="0" xfId="0" applyNumberFormat="1" applyFont="1" applyAlignment="1" applyProtection="1">
      <alignment vertical="center"/>
      <protection/>
    </xf>
    <xf numFmtId="0" fontId="62" fillId="35" borderId="41" xfId="0" applyFont="1" applyFill="1" applyBorder="1" applyAlignment="1" applyProtection="1">
      <alignment/>
      <protection/>
    </xf>
    <xf numFmtId="0" fontId="62" fillId="0" borderId="42" xfId="0" applyFont="1" applyFill="1" applyBorder="1" applyAlignment="1" applyProtection="1">
      <alignment/>
      <protection/>
    </xf>
    <xf numFmtId="0" fontId="62" fillId="0" borderId="43" xfId="0" applyFont="1" applyFill="1" applyBorder="1" applyAlignment="1" applyProtection="1">
      <alignment/>
      <protection/>
    </xf>
    <xf numFmtId="0" fontId="62" fillId="33" borderId="44" xfId="0" applyFont="1" applyFill="1" applyBorder="1" applyAlignment="1" applyProtection="1">
      <alignment/>
      <protection/>
    </xf>
    <xf numFmtId="0" fontId="62" fillId="0" borderId="45" xfId="0" applyFont="1" applyFill="1" applyBorder="1" applyAlignment="1" applyProtection="1">
      <alignment/>
      <protection/>
    </xf>
    <xf numFmtId="0" fontId="62" fillId="0" borderId="46" xfId="0" applyFont="1" applyFill="1" applyBorder="1" applyAlignment="1" applyProtection="1">
      <alignment/>
      <protection/>
    </xf>
    <xf numFmtId="0" fontId="62" fillId="0" borderId="0" xfId="0" applyFont="1" applyFill="1" applyBorder="1" applyAlignment="1" applyProtection="1">
      <alignment/>
      <protection/>
    </xf>
    <xf numFmtId="0" fontId="62" fillId="35" borderId="14" xfId="0" applyFont="1" applyFill="1" applyBorder="1" applyAlignment="1" applyProtection="1">
      <alignment/>
      <protection/>
    </xf>
    <xf numFmtId="0" fontId="62" fillId="0" borderId="0" xfId="0" applyFont="1" applyFill="1" applyAlignment="1" applyProtection="1">
      <alignment/>
      <protection/>
    </xf>
    <xf numFmtId="0" fontId="64" fillId="0" borderId="0" xfId="0" applyFont="1" applyAlignment="1" applyProtection="1">
      <alignment horizontal="right"/>
      <protection/>
    </xf>
    <xf numFmtId="2" fontId="64" fillId="0" borderId="0" xfId="0" applyNumberFormat="1" applyFont="1" applyBorder="1" applyAlignment="1" applyProtection="1">
      <alignment/>
      <protection/>
    </xf>
    <xf numFmtId="14" fontId="62" fillId="0" borderId="0" xfId="0" applyNumberFormat="1" applyFont="1" applyFill="1" applyAlignment="1" applyProtection="1">
      <alignment/>
      <protection/>
    </xf>
    <xf numFmtId="14" fontId="62" fillId="35" borderId="14" xfId="0" applyNumberFormat="1" applyFont="1" applyFill="1" applyBorder="1" applyAlignment="1" applyProtection="1">
      <alignment/>
      <protection/>
    </xf>
    <xf numFmtId="2" fontId="64" fillId="35" borderId="38" xfId="0" applyNumberFormat="1" applyFont="1" applyFill="1" applyBorder="1" applyAlignment="1" applyProtection="1">
      <alignment/>
      <protection/>
    </xf>
    <xf numFmtId="2" fontId="64" fillId="35" borderId="47" xfId="0" applyNumberFormat="1" applyFont="1" applyFill="1" applyBorder="1" applyAlignment="1" applyProtection="1">
      <alignment/>
      <protection/>
    </xf>
    <xf numFmtId="2" fontId="64" fillId="35" borderId="37" xfId="0" applyNumberFormat="1" applyFont="1" applyFill="1" applyBorder="1" applyAlignment="1" applyProtection="1">
      <alignment/>
      <protection/>
    </xf>
    <xf numFmtId="2" fontId="62" fillId="35" borderId="48" xfId="0" applyNumberFormat="1" applyFont="1" applyFill="1" applyBorder="1" applyAlignment="1" applyProtection="1">
      <alignment/>
      <protection/>
    </xf>
    <xf numFmtId="2" fontId="64" fillId="35" borderId="0" xfId="0" applyNumberFormat="1" applyFont="1" applyFill="1" applyBorder="1" applyAlignment="1" applyProtection="1">
      <alignment/>
      <protection/>
    </xf>
    <xf numFmtId="2" fontId="64" fillId="35" borderId="39" xfId="0" applyNumberFormat="1" applyFont="1" applyFill="1" applyBorder="1" applyAlignment="1" applyProtection="1">
      <alignment/>
      <protection/>
    </xf>
    <xf numFmtId="0" fontId="62" fillId="35" borderId="48" xfId="0" applyFont="1" applyFill="1" applyBorder="1" applyAlignment="1" applyProtection="1">
      <alignment/>
      <protection/>
    </xf>
    <xf numFmtId="0" fontId="62" fillId="35" borderId="0" xfId="0" applyFont="1" applyFill="1" applyBorder="1" applyAlignment="1" applyProtection="1">
      <alignment/>
      <protection/>
    </xf>
    <xf numFmtId="0" fontId="62" fillId="35" borderId="39" xfId="0" applyFont="1" applyFill="1" applyBorder="1" applyAlignment="1" applyProtection="1">
      <alignment/>
      <protection/>
    </xf>
    <xf numFmtId="0" fontId="62" fillId="35" borderId="32" xfId="0" applyFont="1" applyFill="1" applyBorder="1" applyAlignment="1" applyProtection="1">
      <alignment/>
      <protection/>
    </xf>
    <xf numFmtId="0" fontId="62" fillId="35" borderId="33" xfId="0" applyFont="1" applyFill="1" applyBorder="1" applyAlignment="1" applyProtection="1">
      <alignment/>
      <protection/>
    </xf>
    <xf numFmtId="0" fontId="62" fillId="35" borderId="34" xfId="0" applyFont="1" applyFill="1" applyBorder="1" applyAlignment="1" applyProtection="1">
      <alignment/>
      <protection/>
    </xf>
    <xf numFmtId="183" fontId="62" fillId="0" borderId="0" xfId="0" applyNumberFormat="1" applyFont="1" applyAlignment="1" applyProtection="1">
      <alignment/>
      <protection/>
    </xf>
    <xf numFmtId="0" fontId="64" fillId="0" borderId="24" xfId="0" applyFont="1" applyBorder="1" applyAlignment="1" applyProtection="1">
      <alignment horizontal="right"/>
      <protection/>
    </xf>
    <xf numFmtId="49" fontId="63" fillId="0" borderId="23" xfId="0" applyNumberFormat="1" applyFont="1" applyBorder="1" applyAlignment="1" applyProtection="1">
      <alignment/>
      <protection/>
    </xf>
    <xf numFmtId="49" fontId="63" fillId="0" borderId="25" xfId="0" applyNumberFormat="1" applyFont="1" applyBorder="1" applyAlignment="1" applyProtection="1">
      <alignment/>
      <protection/>
    </xf>
    <xf numFmtId="0" fontId="0" fillId="0" borderId="0" xfId="0" applyNumberFormat="1" applyFont="1" applyFill="1" applyBorder="1" applyAlignment="1" applyProtection="1">
      <alignment horizontal="left" vertical="center"/>
      <protection/>
    </xf>
    <xf numFmtId="0" fontId="0" fillId="0" borderId="0" xfId="0" applyFont="1" applyBorder="1" applyAlignment="1" applyProtection="1">
      <alignment/>
      <protection/>
    </xf>
    <xf numFmtId="0" fontId="0" fillId="0" borderId="0" xfId="0" applyFont="1" applyFill="1" applyBorder="1" applyAlignment="1" applyProtection="1">
      <alignment horizontal="left" vertical="center"/>
      <protection/>
    </xf>
    <xf numFmtId="1" fontId="0" fillId="0" borderId="0" xfId="0" applyNumberFormat="1" applyFont="1" applyBorder="1" applyAlignment="1" applyProtection="1">
      <alignment vertical="center"/>
      <protection/>
    </xf>
    <xf numFmtId="182" fontId="64" fillId="0" borderId="21" xfId="0" applyNumberFormat="1" applyFont="1" applyBorder="1" applyAlignment="1" applyProtection="1">
      <alignment horizontal="right"/>
      <protection/>
    </xf>
    <xf numFmtId="0" fontId="62" fillId="0" borderId="22" xfId="0" applyNumberFormat="1" applyFont="1" applyBorder="1" applyAlignment="1" applyProtection="1">
      <alignment horizontal="right"/>
      <protection/>
    </xf>
    <xf numFmtId="0" fontId="62" fillId="0" borderId="0" xfId="0" applyFont="1" applyAlignment="1" applyProtection="1">
      <alignment/>
      <protection locked="0"/>
    </xf>
    <xf numFmtId="0" fontId="64" fillId="0" borderId="12" xfId="0" applyFont="1" applyBorder="1" applyAlignment="1" applyProtection="1">
      <alignment/>
      <protection locked="0"/>
    </xf>
    <xf numFmtId="0" fontId="62" fillId="0" borderId="13" xfId="0" applyFont="1" applyBorder="1" applyAlignment="1" applyProtection="1">
      <alignment/>
      <protection locked="0"/>
    </xf>
    <xf numFmtId="0" fontId="62" fillId="0" borderId="17" xfId="0" applyFont="1" applyBorder="1" applyAlignment="1" applyProtection="1">
      <alignment/>
      <protection locked="0"/>
    </xf>
    <xf numFmtId="0" fontId="77" fillId="36" borderId="20" xfId="0" applyFont="1" applyFill="1" applyBorder="1" applyAlignment="1">
      <alignment/>
    </xf>
    <xf numFmtId="0" fontId="0" fillId="34" borderId="0" xfId="0" applyFill="1" applyAlignment="1" applyProtection="1">
      <alignment/>
      <protection locked="0"/>
    </xf>
    <xf numFmtId="182" fontId="81" fillId="0" borderId="21" xfId="0" applyNumberFormat="1" applyFont="1" applyFill="1" applyBorder="1" applyAlignment="1">
      <alignment vertical="center"/>
    </xf>
    <xf numFmtId="182" fontId="81" fillId="0" borderId="23" xfId="0" applyNumberFormat="1" applyFont="1" applyFill="1" applyBorder="1" applyAlignment="1">
      <alignment vertical="center"/>
    </xf>
    <xf numFmtId="0" fontId="62" fillId="0" borderId="21" xfId="0" applyFont="1" applyBorder="1" applyAlignment="1">
      <alignment vertical="center"/>
    </xf>
    <xf numFmtId="0" fontId="64" fillId="0" borderId="49" xfId="0" applyFont="1" applyBorder="1" applyAlignment="1">
      <alignment horizontal="right" vertical="center"/>
    </xf>
    <xf numFmtId="182" fontId="64" fillId="0" borderId="0" xfId="0" applyNumberFormat="1" applyFont="1" applyAlignment="1" applyProtection="1">
      <alignment/>
      <protection/>
    </xf>
    <xf numFmtId="3" fontId="62" fillId="0" borderId="50" xfId="0" applyNumberFormat="1" applyFont="1" applyBorder="1" applyAlignment="1" applyProtection="1">
      <alignment/>
      <protection/>
    </xf>
    <xf numFmtId="0" fontId="77" fillId="36" borderId="12" xfId="0" applyFont="1" applyFill="1" applyBorder="1" applyAlignment="1">
      <alignment/>
    </xf>
    <xf numFmtId="0" fontId="0" fillId="36" borderId="13" xfId="0" applyFill="1" applyBorder="1" applyAlignment="1">
      <alignment/>
    </xf>
    <xf numFmtId="0" fontId="0" fillId="36" borderId="17" xfId="0" applyFill="1" applyBorder="1" applyAlignment="1">
      <alignment/>
    </xf>
    <xf numFmtId="0" fontId="64" fillId="0" borderId="20" xfId="0" applyFont="1" applyBorder="1" applyAlignment="1" applyProtection="1">
      <alignment/>
      <protection/>
    </xf>
    <xf numFmtId="0" fontId="62" fillId="0" borderId="22" xfId="0" applyFont="1" applyBorder="1" applyAlignment="1" applyProtection="1">
      <alignment horizontal="right"/>
      <protection/>
    </xf>
    <xf numFmtId="0" fontId="52" fillId="36" borderId="0" xfId="48" applyFill="1" applyBorder="1" applyAlignment="1" applyProtection="1">
      <alignment horizontal="left"/>
      <protection locked="0"/>
    </xf>
    <xf numFmtId="0" fontId="0" fillId="36" borderId="23" xfId="0" applyFill="1" applyBorder="1" applyAlignment="1">
      <alignment/>
    </xf>
    <xf numFmtId="0" fontId="0" fillId="36" borderId="0" xfId="0" applyFill="1" applyBorder="1" applyAlignment="1">
      <alignment/>
    </xf>
    <xf numFmtId="0" fontId="0" fillId="36" borderId="24" xfId="0" applyFill="1" applyBorder="1" applyAlignment="1">
      <alignment/>
    </xf>
    <xf numFmtId="183" fontId="62" fillId="0" borderId="28" xfId="0" applyNumberFormat="1" applyFont="1" applyFill="1" applyBorder="1" applyAlignment="1" applyProtection="1">
      <alignment horizontal="right"/>
      <protection/>
    </xf>
    <xf numFmtId="49" fontId="62" fillId="0" borderId="28" xfId="0" applyNumberFormat="1" applyFont="1" applyFill="1" applyBorder="1" applyAlignment="1" applyProtection="1">
      <alignment horizontal="right"/>
      <protection/>
    </xf>
    <xf numFmtId="183" fontId="62" fillId="0" borderId="28" xfId="0" applyNumberFormat="1" applyFont="1" applyBorder="1" applyAlignment="1" applyProtection="1">
      <alignment/>
      <protection/>
    </xf>
    <xf numFmtId="183" fontId="62" fillId="0" borderId="14" xfId="0" applyNumberFormat="1" applyFont="1" applyBorder="1" applyAlignment="1" applyProtection="1">
      <alignment/>
      <protection/>
    </xf>
    <xf numFmtId="0" fontId="62" fillId="34" borderId="14" xfId="0" applyFont="1" applyFill="1" applyBorder="1" applyAlignment="1" applyProtection="1">
      <alignment horizontal="right"/>
      <protection/>
    </xf>
    <xf numFmtId="0" fontId="62" fillId="34" borderId="35" xfId="0" applyNumberFormat="1" applyFont="1" applyFill="1" applyBorder="1" applyAlignment="1" applyProtection="1">
      <alignment/>
      <protection/>
    </xf>
    <xf numFmtId="0" fontId="62" fillId="34" borderId="40" xfId="0" applyNumberFormat="1" applyFont="1" applyFill="1" applyBorder="1" applyAlignment="1" applyProtection="1">
      <alignment/>
      <protection/>
    </xf>
    <xf numFmtId="14" fontId="62" fillId="34" borderId="40" xfId="0" applyNumberFormat="1" applyFont="1" applyFill="1" applyBorder="1" applyAlignment="1" applyProtection="1">
      <alignment/>
      <protection/>
    </xf>
    <xf numFmtId="14" fontId="62" fillId="34" borderId="36" xfId="0" applyNumberFormat="1" applyFont="1" applyFill="1" applyBorder="1" applyAlignment="1" applyProtection="1">
      <alignment/>
      <protection/>
    </xf>
    <xf numFmtId="0" fontId="62" fillId="35" borderId="0" xfId="0" applyFont="1" applyFill="1" applyAlignment="1" applyProtection="1">
      <alignment/>
      <protection/>
    </xf>
    <xf numFmtId="183" fontId="63" fillId="0" borderId="51" xfId="0" applyNumberFormat="1" applyFont="1" applyBorder="1" applyAlignment="1">
      <alignment horizontal="left" vertical="center"/>
    </xf>
    <xf numFmtId="183" fontId="63" fillId="0" borderId="52" xfId="0" applyNumberFormat="1" applyFont="1" applyBorder="1" applyAlignment="1">
      <alignment horizontal="left" vertical="center"/>
    </xf>
    <xf numFmtId="0" fontId="79" fillId="0" borderId="12" xfId="0" applyFont="1" applyFill="1" applyBorder="1" applyAlignment="1" applyProtection="1">
      <alignment vertical="center"/>
      <protection/>
    </xf>
    <xf numFmtId="0" fontId="79" fillId="0" borderId="13" xfId="0" applyFont="1" applyFill="1" applyBorder="1" applyAlignment="1" applyProtection="1">
      <alignment vertical="center"/>
      <protection/>
    </xf>
    <xf numFmtId="49" fontId="82" fillId="33" borderId="53" xfId="0" applyNumberFormat="1" applyFont="1" applyFill="1" applyBorder="1" applyAlignment="1" applyProtection="1">
      <alignment/>
      <protection locked="0"/>
    </xf>
    <xf numFmtId="49" fontId="74" fillId="33" borderId="53" xfId="0" applyNumberFormat="1" applyFont="1" applyFill="1" applyBorder="1" applyAlignment="1" applyProtection="1">
      <alignment/>
      <protection locked="0"/>
    </xf>
    <xf numFmtId="49" fontId="82" fillId="33" borderId="54" xfId="0" applyNumberFormat="1" applyFont="1" applyFill="1" applyBorder="1" applyAlignment="1" applyProtection="1">
      <alignment/>
      <protection locked="0"/>
    </xf>
    <xf numFmtId="49" fontId="74" fillId="33" borderId="54" xfId="0" applyNumberFormat="1" applyFont="1" applyFill="1" applyBorder="1" applyAlignment="1" applyProtection="1">
      <alignment/>
      <protection locked="0"/>
    </xf>
    <xf numFmtId="49" fontId="62" fillId="33" borderId="12" xfId="0" applyNumberFormat="1" applyFont="1" applyFill="1" applyBorder="1" applyAlignment="1" applyProtection="1">
      <alignment horizontal="left" vertical="center"/>
      <protection locked="0"/>
    </xf>
    <xf numFmtId="0" fontId="0" fillId="0" borderId="13" xfId="0" applyBorder="1" applyAlignment="1" applyProtection="1">
      <alignment horizontal="left" vertical="center"/>
      <protection locked="0"/>
    </xf>
    <xf numFmtId="0" fontId="0" fillId="0" borderId="17" xfId="0" applyBorder="1" applyAlignment="1" applyProtection="1">
      <alignment horizontal="left" vertical="center"/>
      <protection locked="0"/>
    </xf>
    <xf numFmtId="49" fontId="0" fillId="0" borderId="13" xfId="0" applyNumberFormat="1" applyBorder="1" applyAlignment="1" applyProtection="1">
      <alignment horizontal="left" vertical="center"/>
      <protection locked="0"/>
    </xf>
    <xf numFmtId="49" fontId="0" fillId="0" borderId="17" xfId="0" applyNumberFormat="1" applyBorder="1" applyAlignment="1" applyProtection="1">
      <alignment horizontal="left" vertical="center"/>
      <protection locked="0"/>
    </xf>
    <xf numFmtId="187" fontId="64" fillId="34" borderId="26" xfId="0" applyNumberFormat="1" applyFont="1" applyFill="1" applyBorder="1" applyAlignment="1">
      <alignment horizontal="left"/>
    </xf>
    <xf numFmtId="187" fontId="77" fillId="34" borderId="26" xfId="0" applyNumberFormat="1" applyFont="1" applyFill="1" applyBorder="1" applyAlignment="1">
      <alignment horizontal="left"/>
    </xf>
    <xf numFmtId="187" fontId="77" fillId="34" borderId="26" xfId="0" applyNumberFormat="1" applyFont="1" applyFill="1" applyBorder="1" applyAlignment="1">
      <alignment/>
    </xf>
    <xf numFmtId="189" fontId="62" fillId="33" borderId="12" xfId="0" applyNumberFormat="1" applyFont="1" applyFill="1" applyBorder="1" applyAlignment="1" applyProtection="1">
      <alignment horizontal="right"/>
      <protection locked="0"/>
    </xf>
    <xf numFmtId="189" fontId="0" fillId="33" borderId="55" xfId="0" applyNumberFormat="1" applyFill="1" applyBorder="1" applyAlignment="1" applyProtection="1">
      <alignment horizontal="right"/>
      <protection locked="0"/>
    </xf>
    <xf numFmtId="1" fontId="62" fillId="33" borderId="12" xfId="0" applyNumberFormat="1" applyFont="1" applyFill="1" applyBorder="1" applyAlignment="1" applyProtection="1">
      <alignment horizontal="left" vertical="center"/>
      <protection locked="0"/>
    </xf>
    <xf numFmtId="1" fontId="0" fillId="0" borderId="17" xfId="0" applyNumberFormat="1" applyBorder="1" applyAlignment="1" applyProtection="1">
      <alignment horizontal="left" vertical="center"/>
      <protection locked="0"/>
    </xf>
    <xf numFmtId="189" fontId="0" fillId="33" borderId="13" xfId="0" applyNumberFormat="1" applyFill="1" applyBorder="1" applyAlignment="1" applyProtection="1">
      <alignment horizontal="right"/>
      <protection locked="0"/>
    </xf>
    <xf numFmtId="0" fontId="0" fillId="0" borderId="17" xfId="0" applyBorder="1" applyAlignment="1" applyProtection="1">
      <alignment horizontal="right"/>
      <protection locked="0"/>
    </xf>
    <xf numFmtId="49" fontId="62" fillId="33" borderId="32" xfId="0" applyNumberFormat="1" applyFont="1" applyFill="1" applyBorder="1" applyAlignment="1" applyProtection="1">
      <alignment horizontal="left" vertical="center"/>
      <protection locked="0"/>
    </xf>
    <xf numFmtId="0" fontId="0" fillId="0" borderId="33" xfId="0" applyBorder="1" applyAlignment="1" applyProtection="1">
      <alignment horizontal="left" vertical="center"/>
      <protection locked="0"/>
    </xf>
    <xf numFmtId="0" fontId="0" fillId="0" borderId="34" xfId="0" applyBorder="1" applyAlignment="1" applyProtection="1">
      <alignment horizontal="left" vertical="center"/>
      <protection locked="0"/>
    </xf>
    <xf numFmtId="0" fontId="83" fillId="34" borderId="31" xfId="0" applyFont="1" applyFill="1" applyBorder="1" applyAlignment="1">
      <alignment wrapText="1"/>
    </xf>
    <xf numFmtId="0" fontId="0" fillId="0" borderId="15" xfId="0" applyBorder="1" applyAlignment="1">
      <alignment wrapText="1"/>
    </xf>
    <xf numFmtId="0" fontId="0" fillId="0" borderId="16" xfId="0" applyBorder="1" applyAlignment="1">
      <alignment wrapText="1"/>
    </xf>
    <xf numFmtId="187" fontId="64" fillId="0" borderId="26" xfId="0" applyNumberFormat="1" applyFont="1" applyBorder="1" applyAlignment="1">
      <alignment horizontal="left"/>
    </xf>
    <xf numFmtId="187" fontId="0" fillId="0" borderId="26" xfId="0" applyNumberFormat="1" applyBorder="1" applyAlignment="1">
      <alignment horizontal="left"/>
    </xf>
    <xf numFmtId="0" fontId="0" fillId="33" borderId="13" xfId="0" applyFill="1" applyBorder="1" applyAlignment="1" applyProtection="1">
      <alignment horizontal="left" vertical="center"/>
      <protection locked="0"/>
    </xf>
    <xf numFmtId="0" fontId="0" fillId="33" borderId="17" xfId="0" applyFill="1" applyBorder="1" applyAlignment="1" applyProtection="1">
      <alignment horizontal="left" vertical="center"/>
      <protection locked="0"/>
    </xf>
    <xf numFmtId="3" fontId="64" fillId="33" borderId="29" xfId="0" applyNumberFormat="1" applyFont="1" applyFill="1" applyBorder="1" applyAlignment="1" applyProtection="1">
      <alignment horizontal="center" vertical="center"/>
      <protection locked="0"/>
    </xf>
    <xf numFmtId="3" fontId="0" fillId="0" borderId="56" xfId="0" applyNumberFormat="1" applyBorder="1" applyAlignment="1" applyProtection="1">
      <alignment horizontal="center" vertical="center"/>
      <protection locked="0"/>
    </xf>
    <xf numFmtId="182" fontId="52" fillId="34" borderId="21" xfId="48" applyNumberFormat="1" applyFill="1" applyBorder="1" applyAlignment="1" applyProtection="1">
      <alignment/>
      <protection locked="0"/>
    </xf>
    <xf numFmtId="0" fontId="0" fillId="0" borderId="21" xfId="0" applyBorder="1" applyAlignment="1" applyProtection="1">
      <alignment/>
      <protection locked="0"/>
    </xf>
    <xf numFmtId="182" fontId="62" fillId="0" borderId="12" xfId="0" applyNumberFormat="1" applyFont="1" applyFill="1" applyBorder="1" applyAlignment="1" applyProtection="1">
      <alignment vertical="center"/>
      <protection/>
    </xf>
    <xf numFmtId="0" fontId="0" fillId="0" borderId="17" xfId="0" applyFill="1" applyBorder="1" applyAlignment="1" applyProtection="1">
      <alignment vertical="center"/>
      <protection/>
    </xf>
    <xf numFmtId="14" fontId="74" fillId="36" borderId="0" xfId="0" applyNumberFormat="1" applyFont="1" applyFill="1" applyBorder="1" applyAlignment="1">
      <alignment horizontal="left"/>
    </xf>
    <xf numFmtId="14" fontId="74" fillId="36" borderId="24" xfId="0" applyNumberFormat="1" applyFont="1" applyFill="1" applyBorder="1" applyAlignment="1">
      <alignment horizontal="left"/>
    </xf>
    <xf numFmtId="0" fontId="52" fillId="37" borderId="0" xfId="48" applyFill="1" applyBorder="1" applyAlignment="1" applyProtection="1">
      <alignment/>
      <protection locked="0"/>
    </xf>
    <xf numFmtId="0" fontId="0" fillId="0" borderId="0" xfId="0" applyAlignment="1" applyProtection="1">
      <alignment/>
      <protection locked="0"/>
    </xf>
    <xf numFmtId="0" fontId="79" fillId="36" borderId="12" xfId="0" applyFont="1" applyFill="1" applyBorder="1" applyAlignment="1">
      <alignment vertical="center"/>
    </xf>
    <xf numFmtId="0" fontId="79" fillId="36" borderId="13" xfId="0" applyFont="1" applyFill="1" applyBorder="1" applyAlignment="1">
      <alignment vertical="center"/>
    </xf>
    <xf numFmtId="0" fontId="52" fillId="36" borderId="0" xfId="48" applyFill="1" applyAlignment="1" applyProtection="1">
      <alignment/>
      <protection locked="0"/>
    </xf>
    <xf numFmtId="189" fontId="62" fillId="0" borderId="12" xfId="0" applyNumberFormat="1" applyFont="1" applyFill="1" applyBorder="1" applyAlignment="1" applyProtection="1">
      <alignment horizontal="right"/>
      <protection/>
    </xf>
    <xf numFmtId="189" fontId="0" fillId="0" borderId="55" xfId="0" applyNumberFormat="1" applyFill="1" applyBorder="1" applyAlignment="1" applyProtection="1">
      <alignment horizontal="right"/>
      <protection/>
    </xf>
    <xf numFmtId="187" fontId="64" fillId="0" borderId="26" xfId="0" applyNumberFormat="1" applyFont="1" applyBorder="1" applyAlignment="1" applyProtection="1">
      <alignment horizontal="left"/>
      <protection/>
    </xf>
    <xf numFmtId="187" fontId="0" fillId="0" borderId="26" xfId="0" applyNumberFormat="1" applyBorder="1" applyAlignment="1" applyProtection="1">
      <alignment horizontal="left"/>
      <protection/>
    </xf>
    <xf numFmtId="1" fontId="62" fillId="0" borderId="12" xfId="0" applyNumberFormat="1" applyFont="1" applyFill="1" applyBorder="1" applyAlignment="1" applyProtection="1">
      <alignment horizontal="left" vertical="center"/>
      <protection/>
    </xf>
    <xf numFmtId="0" fontId="0" fillId="0" borderId="17" xfId="0" applyBorder="1" applyAlignment="1" applyProtection="1">
      <alignment horizontal="left" vertical="center"/>
      <protection/>
    </xf>
    <xf numFmtId="189" fontId="62" fillId="0" borderId="0" xfId="0" applyNumberFormat="1" applyFont="1" applyFill="1" applyBorder="1" applyAlignment="1" applyProtection="1">
      <alignment horizontal="left"/>
      <protection/>
    </xf>
    <xf numFmtId="189" fontId="0" fillId="0" borderId="0" xfId="0" applyNumberFormat="1" applyFont="1" applyFill="1" applyBorder="1" applyAlignment="1" applyProtection="1">
      <alignment horizontal="left"/>
      <protection/>
    </xf>
  </cellXfs>
  <cellStyles count="49">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Comma" xfId="47"/>
    <cellStyle name="Hyperlink" xfId="48"/>
    <cellStyle name="Neutral" xfId="49"/>
    <cellStyle name="Notiz" xfId="50"/>
    <cellStyle name="Percent" xfId="51"/>
    <cellStyle name="Schlecht" xfId="52"/>
    <cellStyle name="Überschrift" xfId="53"/>
    <cellStyle name="Überschrift 1" xfId="54"/>
    <cellStyle name="Überschrift 2" xfId="55"/>
    <cellStyle name="Überschrift 3" xfId="56"/>
    <cellStyle name="Überschrift 4" xfId="57"/>
    <cellStyle name="Verknüpfte Zelle" xfId="58"/>
    <cellStyle name="Currency" xfId="59"/>
    <cellStyle name="Currency [0]" xfId="60"/>
    <cellStyle name="Warnender Text" xfId="61"/>
    <cellStyle name="Zelle überprüfen"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571500</xdr:colOff>
      <xdr:row>134</xdr:row>
      <xdr:rowOff>66675</xdr:rowOff>
    </xdr:from>
    <xdr:to>
      <xdr:col>12</xdr:col>
      <xdr:colOff>152400</xdr:colOff>
      <xdr:row>134</xdr:row>
      <xdr:rowOff>66675</xdr:rowOff>
    </xdr:to>
    <xdr:sp>
      <xdr:nvSpPr>
        <xdr:cNvPr id="1" name="Gerade Verbindung mit Pfeil 3"/>
        <xdr:cNvSpPr>
          <a:spLocks/>
        </xdr:cNvSpPr>
      </xdr:nvSpPr>
      <xdr:spPr>
        <a:xfrm>
          <a:off x="6991350" y="27670125"/>
          <a:ext cx="323850" cy="0"/>
        </a:xfrm>
        <a:prstGeom prst="straightConnector1">
          <a:avLst/>
        </a:prstGeom>
        <a:noFill/>
        <a:ln w="2540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fPrintsWithSheet="0"/>
  </xdr:twoCellAnchor>
  <xdr:twoCellAnchor>
    <xdr:from>
      <xdr:col>11</xdr:col>
      <xdr:colOff>581025</xdr:colOff>
      <xdr:row>132</xdr:row>
      <xdr:rowOff>0</xdr:rowOff>
    </xdr:from>
    <xdr:to>
      <xdr:col>12</xdr:col>
      <xdr:colOff>161925</xdr:colOff>
      <xdr:row>132</xdr:row>
      <xdr:rowOff>0</xdr:rowOff>
    </xdr:to>
    <xdr:sp>
      <xdr:nvSpPr>
        <xdr:cNvPr id="2" name="Gerade Verbindung mit Pfeil 171"/>
        <xdr:cNvSpPr>
          <a:spLocks/>
        </xdr:cNvSpPr>
      </xdr:nvSpPr>
      <xdr:spPr>
        <a:xfrm>
          <a:off x="7000875" y="27222450"/>
          <a:ext cx="323850" cy="0"/>
        </a:xfrm>
        <a:prstGeom prst="straightConnector1">
          <a:avLst/>
        </a:prstGeom>
        <a:noFill/>
        <a:ln w="2540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fPrintsWithSheet="0"/>
  </xdr:twoCellAnchor>
  <xdr:twoCellAnchor>
    <xdr:from>
      <xdr:col>11</xdr:col>
      <xdr:colOff>476250</xdr:colOff>
      <xdr:row>0</xdr:row>
      <xdr:rowOff>457200</xdr:rowOff>
    </xdr:from>
    <xdr:to>
      <xdr:col>12</xdr:col>
      <xdr:colOff>57150</xdr:colOff>
      <xdr:row>0</xdr:row>
      <xdr:rowOff>457200</xdr:rowOff>
    </xdr:to>
    <xdr:sp>
      <xdr:nvSpPr>
        <xdr:cNvPr id="3" name="Gerade Verbindung mit Pfeil 172"/>
        <xdr:cNvSpPr>
          <a:spLocks/>
        </xdr:cNvSpPr>
      </xdr:nvSpPr>
      <xdr:spPr>
        <a:xfrm>
          <a:off x="6896100" y="457200"/>
          <a:ext cx="323850" cy="0"/>
        </a:xfrm>
        <a:prstGeom prst="straightConnector1">
          <a:avLst/>
        </a:prstGeom>
        <a:noFill/>
        <a:ln w="2540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fPrintsWithSheet="0"/>
  </xdr:twoCellAnchor>
  <xdr:twoCellAnchor>
    <xdr:from>
      <xdr:col>0</xdr:col>
      <xdr:colOff>0</xdr:colOff>
      <xdr:row>112</xdr:row>
      <xdr:rowOff>0</xdr:rowOff>
    </xdr:from>
    <xdr:to>
      <xdr:col>13</xdr:col>
      <xdr:colOff>733425</xdr:colOff>
      <xdr:row>117</xdr:row>
      <xdr:rowOff>76200</xdr:rowOff>
    </xdr:to>
    <xdr:sp fLocksText="0">
      <xdr:nvSpPr>
        <xdr:cNvPr id="4" name="Textfeld 173"/>
        <xdr:cNvSpPr txBox="1">
          <a:spLocks noChangeArrowheads="1"/>
        </xdr:cNvSpPr>
      </xdr:nvSpPr>
      <xdr:spPr>
        <a:xfrm>
          <a:off x="0" y="23583900"/>
          <a:ext cx="8658225" cy="933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66675</xdr:colOff>
      <xdr:row>132</xdr:row>
      <xdr:rowOff>38100</xdr:rowOff>
    </xdr:from>
    <xdr:to>
      <xdr:col>6</xdr:col>
      <xdr:colOff>390525</xdr:colOff>
      <xdr:row>132</xdr:row>
      <xdr:rowOff>38100</xdr:rowOff>
    </xdr:to>
    <xdr:sp>
      <xdr:nvSpPr>
        <xdr:cNvPr id="5" name="Gerade Verbindung mit Pfeil 174"/>
        <xdr:cNvSpPr>
          <a:spLocks/>
        </xdr:cNvSpPr>
      </xdr:nvSpPr>
      <xdr:spPr>
        <a:xfrm>
          <a:off x="4505325" y="27260550"/>
          <a:ext cx="323850" cy="0"/>
        </a:xfrm>
        <a:prstGeom prst="straightConnector1">
          <a:avLst/>
        </a:prstGeom>
        <a:noFill/>
        <a:ln w="2540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fPrintsWithSheet="0"/>
  </xdr:twoCellAnchor>
  <xdr:twoCellAnchor>
    <xdr:from>
      <xdr:col>0</xdr:col>
      <xdr:colOff>2266950</xdr:colOff>
      <xdr:row>0</xdr:row>
      <xdr:rowOff>161925</xdr:rowOff>
    </xdr:from>
    <xdr:to>
      <xdr:col>10</xdr:col>
      <xdr:colOff>514350</xdr:colOff>
      <xdr:row>0</xdr:row>
      <xdr:rowOff>1152525</xdr:rowOff>
    </xdr:to>
    <xdr:sp>
      <xdr:nvSpPr>
        <xdr:cNvPr id="6" name="Textfeld 2"/>
        <xdr:cNvSpPr txBox="1">
          <a:spLocks noChangeArrowheads="1"/>
        </xdr:cNvSpPr>
      </xdr:nvSpPr>
      <xdr:spPr>
        <a:xfrm>
          <a:off x="2266950" y="161925"/>
          <a:ext cx="4152900" cy="990600"/>
        </a:xfrm>
        <a:prstGeom prst="rect">
          <a:avLst/>
        </a:prstGeom>
        <a:solidFill>
          <a:srgbClr val="FFC000"/>
        </a:solidFill>
        <a:ln w="0" cmpd="sng">
          <a:noFill/>
        </a:ln>
      </xdr:spPr>
      <xdr:txBody>
        <a:bodyPr vertOverflow="clip" wrap="square"/>
        <a:p>
          <a:pPr algn="ctr">
            <a:defRPr/>
          </a:pPr>
          <a:r>
            <a:rPr lang="en-US" cap="none" sz="1800" b="1" i="0" u="none" baseline="0">
              <a:solidFill>
                <a:srgbClr val="000000"/>
              </a:solidFill>
              <a:latin typeface="Arial"/>
              <a:ea typeface="Arial"/>
              <a:cs typeface="Arial"/>
            </a:rPr>
            <a:t>Anmeldeformular Tagesstrukturen
</a:t>
          </a:r>
          <a:r>
            <a:rPr lang="en-US" cap="none" sz="1800" b="1" i="0" u="none" baseline="0">
              <a:solidFill>
                <a:srgbClr val="000000"/>
              </a:solidFill>
              <a:latin typeface="Arial"/>
              <a:ea typeface="Arial"/>
              <a:cs typeface="Arial"/>
            </a:rPr>
            <a:t>
</a:t>
          </a:r>
          <a:r>
            <a:rPr lang="en-US" cap="none" sz="1800" b="1" i="0" u="none" baseline="0">
              <a:solidFill>
                <a:srgbClr val="000000"/>
              </a:solidFill>
              <a:latin typeface="Arial"/>
              <a:ea typeface="Arial"/>
              <a:cs typeface="Arial"/>
            </a:rPr>
            <a:t>Schule Roggliswil</a:t>
          </a:r>
        </a:p>
      </xdr:txBody>
    </xdr:sp>
    <xdr:clientData/>
  </xdr:twoCellAnchor>
  <xdr:twoCellAnchor>
    <xdr:from>
      <xdr:col>15</xdr:col>
      <xdr:colOff>0</xdr:colOff>
      <xdr:row>7</xdr:row>
      <xdr:rowOff>0</xdr:rowOff>
    </xdr:from>
    <xdr:to>
      <xdr:col>19</xdr:col>
      <xdr:colOff>114300</xdr:colOff>
      <xdr:row>14</xdr:row>
      <xdr:rowOff>28575</xdr:rowOff>
    </xdr:to>
    <xdr:sp>
      <xdr:nvSpPr>
        <xdr:cNvPr id="7" name="Textfeld 175"/>
        <xdr:cNvSpPr txBox="1">
          <a:spLocks noChangeArrowheads="1"/>
        </xdr:cNvSpPr>
      </xdr:nvSpPr>
      <xdr:spPr>
        <a:xfrm>
          <a:off x="10096500" y="2447925"/>
          <a:ext cx="0" cy="1352550"/>
        </a:xfrm>
        <a:prstGeom prst="rect">
          <a:avLst/>
        </a:prstGeom>
        <a:solidFill>
          <a:srgbClr val="92D050"/>
        </a:solidFill>
        <a:ln w="9525" cmpd="sng">
          <a:solidFill>
            <a:srgbClr val="000000"/>
          </a:solidFill>
          <a:headEnd type="none"/>
          <a:tailEnd type="none"/>
        </a:ln>
      </xdr:spPr>
      <xdr:txBody>
        <a:bodyPr vertOverflow="clip" wrap="square" anchor="ctr"/>
        <a:p>
          <a:pPr algn="l">
            <a:defRPr/>
          </a:pPr>
          <a:r>
            <a:rPr lang="en-US" cap="none" sz="1000" b="1" i="0" u="none" baseline="0">
              <a:solidFill>
                <a:srgbClr val="000000"/>
              </a:solidFill>
              <a:latin typeface="Arial"/>
              <a:ea typeface="Arial"/>
              <a:cs typeface="Arial"/>
            </a:rPr>
            <a:t>Aufgaben der Administration: 
</a:t>
          </a:r>
          <a:r>
            <a:rPr lang="en-US" cap="none" sz="1000" b="0" i="0" u="none" baseline="0">
              <a:solidFill>
                <a:srgbClr val="000000"/>
              </a:solidFill>
              <a:latin typeface="Arial"/>
              <a:ea typeface="Arial"/>
              <a:cs typeface="Arial"/>
            </a:rPr>
            <a:t>Die grünen Felder lassen sich durch das Makro Ctrl+w (Dateneingabe) ausfüllen. </a:t>
          </a:r>
          <a:r>
            <a:rPr lang="en-US" cap="none" sz="1000" b="0" i="0" u="none" baseline="0">
              <a:solidFill>
                <a:srgbClr val="000000"/>
              </a:solidFill>
              <a:latin typeface="Arial"/>
              <a:ea typeface="Arial"/>
              <a:cs typeface="Arial"/>
            </a:rPr>
            <a:t>(Spalten P bis S). Die Spalten Y sowie AF bis AJ sind allenfalls von Hand zu korrigieren.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Zusätzlich: In der Anmeldetabelle: ankreuzen der für die einzelnen Wochentage gültigen Daten (Spalten B bis K)</a:t>
          </a:r>
        </a:p>
      </xdr:txBody>
    </xdr:sp>
    <xdr:clientData/>
  </xdr:twoCellAnchor>
  <xdr:twoCellAnchor editAs="oneCell">
    <xdr:from>
      <xdr:col>0</xdr:col>
      <xdr:colOff>314325</xdr:colOff>
      <xdr:row>0</xdr:row>
      <xdr:rowOff>295275</xdr:rowOff>
    </xdr:from>
    <xdr:to>
      <xdr:col>0</xdr:col>
      <xdr:colOff>1933575</xdr:colOff>
      <xdr:row>0</xdr:row>
      <xdr:rowOff>1066800</xdr:rowOff>
    </xdr:to>
    <xdr:pic>
      <xdr:nvPicPr>
        <xdr:cNvPr id="8" name="Grafik 4"/>
        <xdr:cNvPicPr preferRelativeResize="1">
          <a:picLocks noChangeAspect="1"/>
        </xdr:cNvPicPr>
      </xdr:nvPicPr>
      <xdr:blipFill>
        <a:blip r:embed="rId1"/>
        <a:stretch>
          <a:fillRect/>
        </a:stretch>
      </xdr:blipFill>
      <xdr:spPr>
        <a:xfrm>
          <a:off x="314325" y="295275"/>
          <a:ext cx="1619250" cy="7715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742950</xdr:colOff>
      <xdr:row>22</xdr:row>
      <xdr:rowOff>171450</xdr:rowOff>
    </xdr:from>
    <xdr:to>
      <xdr:col>13</xdr:col>
      <xdr:colOff>390525</xdr:colOff>
      <xdr:row>31</xdr:row>
      <xdr:rowOff>0</xdr:rowOff>
    </xdr:to>
    <xdr:sp>
      <xdr:nvSpPr>
        <xdr:cNvPr id="1" name="Textfeld 13"/>
        <xdr:cNvSpPr txBox="1">
          <a:spLocks noChangeArrowheads="1"/>
        </xdr:cNvSpPr>
      </xdr:nvSpPr>
      <xdr:spPr>
        <a:xfrm>
          <a:off x="6000750" y="4838700"/>
          <a:ext cx="3457575" cy="1533525"/>
        </a:xfrm>
        <a:prstGeom prst="rect">
          <a:avLst/>
        </a:prstGeom>
        <a:solidFill>
          <a:srgbClr val="FFFF00"/>
        </a:solidFill>
        <a:ln w="1905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Tarife / Informationen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Hinweis Reglement: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Tarife für die einzelnen Elemente: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Hinweis auf Tagesfamilien: 
</a:t>
          </a:r>
        </a:p>
      </xdr:txBody>
    </xdr:sp>
    <xdr:clientData/>
  </xdr:twoCellAnchor>
  <xdr:twoCellAnchor>
    <xdr:from>
      <xdr:col>5</xdr:col>
      <xdr:colOff>47625</xdr:colOff>
      <xdr:row>12</xdr:row>
      <xdr:rowOff>47625</xdr:rowOff>
    </xdr:from>
    <xdr:to>
      <xdr:col>5</xdr:col>
      <xdr:colOff>371475</xdr:colOff>
      <xdr:row>12</xdr:row>
      <xdr:rowOff>47625</xdr:rowOff>
    </xdr:to>
    <xdr:sp>
      <xdr:nvSpPr>
        <xdr:cNvPr id="2" name="Gerade Verbindung mit Pfeil 4"/>
        <xdr:cNvSpPr>
          <a:spLocks/>
        </xdr:cNvSpPr>
      </xdr:nvSpPr>
      <xdr:spPr>
        <a:xfrm>
          <a:off x="3343275" y="2771775"/>
          <a:ext cx="323850" cy="0"/>
        </a:xfrm>
        <a:prstGeom prst="straightConnector1">
          <a:avLst/>
        </a:prstGeom>
        <a:noFill/>
        <a:ln w="2540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fPrintsWithSheet="0"/>
  </xdr:twoCellAnchor>
  <xdr:twoCellAnchor>
    <xdr:from>
      <xdr:col>5</xdr:col>
      <xdr:colOff>47625</xdr:colOff>
      <xdr:row>22</xdr:row>
      <xdr:rowOff>114300</xdr:rowOff>
    </xdr:from>
    <xdr:to>
      <xdr:col>5</xdr:col>
      <xdr:colOff>371475</xdr:colOff>
      <xdr:row>22</xdr:row>
      <xdr:rowOff>114300</xdr:rowOff>
    </xdr:to>
    <xdr:sp>
      <xdr:nvSpPr>
        <xdr:cNvPr id="3" name="Gerade Verbindung mit Pfeil 5"/>
        <xdr:cNvSpPr>
          <a:spLocks/>
        </xdr:cNvSpPr>
      </xdr:nvSpPr>
      <xdr:spPr>
        <a:xfrm>
          <a:off x="3343275" y="4781550"/>
          <a:ext cx="323850" cy="0"/>
        </a:xfrm>
        <a:prstGeom prst="straightConnector1">
          <a:avLst/>
        </a:prstGeom>
        <a:noFill/>
        <a:ln w="2540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fPrintsWithSheet="0"/>
  </xdr:twoCellAnchor>
  <xdr:twoCellAnchor>
    <xdr:from>
      <xdr:col>8</xdr:col>
      <xdr:colOff>752475</xdr:colOff>
      <xdr:row>9</xdr:row>
      <xdr:rowOff>0</xdr:rowOff>
    </xdr:from>
    <xdr:to>
      <xdr:col>13</xdr:col>
      <xdr:colOff>381000</xdr:colOff>
      <xdr:row>21</xdr:row>
      <xdr:rowOff>142875</xdr:rowOff>
    </xdr:to>
    <xdr:sp>
      <xdr:nvSpPr>
        <xdr:cNvPr id="4" name="Textfeld 1"/>
        <xdr:cNvSpPr txBox="1">
          <a:spLocks noChangeArrowheads="1"/>
        </xdr:cNvSpPr>
      </xdr:nvSpPr>
      <xdr:spPr>
        <a:xfrm>
          <a:off x="6010275" y="2076450"/>
          <a:ext cx="3438525" cy="2543175"/>
        </a:xfrm>
        <a:prstGeom prst="rect">
          <a:avLst/>
        </a:prstGeom>
        <a:solidFill>
          <a:srgbClr val="95B3D7"/>
        </a:solidFill>
        <a:ln w="19050" cmpd="sng">
          <a:solidFill>
            <a:srgbClr val="000000"/>
          </a:solidFill>
          <a:headEnd type="none"/>
          <a:tailEnd type="none"/>
        </a:ln>
      </xdr:spPr>
      <xdr:txBody>
        <a:bodyPr vertOverflow="clip" wrap="square"/>
        <a:p>
          <a:pPr algn="l">
            <a:defRPr/>
          </a:pPr>
          <a:r>
            <a:rPr lang="en-US" cap="none" sz="1600" b="1" i="0" u="none" baseline="0">
              <a:solidFill>
                <a:srgbClr val="000000"/>
              </a:solidFill>
              <a:latin typeface="Calibri"/>
              <a:ea typeface="Calibri"/>
              <a:cs typeface="Calibri"/>
            </a:rPr>
            <a:t>Bei Schwierigkeiten mit der</a:t>
          </a:r>
          <a:r>
            <a:rPr lang="en-US" cap="none" sz="1600" b="1" i="0" u="none" baseline="0">
              <a:solidFill>
                <a:srgbClr val="000000"/>
              </a:solidFill>
              <a:latin typeface="Calibri"/>
              <a:ea typeface="Calibri"/>
              <a:cs typeface="Calibri"/>
            </a:rPr>
            <a:t> Datei...</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Falls</a:t>
          </a:r>
          <a:r>
            <a:rPr lang="en-US" cap="none" sz="1100" b="0" i="0" u="none" baseline="0">
              <a:solidFill>
                <a:srgbClr val="000000"/>
              </a:solidFill>
              <a:latin typeface="Calibri"/>
              <a:ea typeface="Calibri"/>
              <a:cs typeface="Calibri"/>
            </a:rPr>
            <a:t> die vorhandenen Schaltflächen nicht funktionieren, müssen die Makros aktiviert werden: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Bei Office 2007: &lt;Extras&gt;, &lt;Makros&gt;, &lt;Sicherheit&gt;; auf "niedrig" schalten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Bei</a:t>
          </a:r>
          <a:r>
            <a:rPr lang="en-US" cap="none" sz="1100" b="0" i="0" u="none" baseline="0">
              <a:solidFill>
                <a:srgbClr val="000000"/>
              </a:solidFill>
              <a:latin typeface="Calibri"/>
              <a:ea typeface="Calibri"/>
              <a:cs typeface="Calibri"/>
            </a:rPr>
            <a:t> Office 2010: &lt;Entwicklertools&gt;, Makrosicherheit; "Alle Makros aktivieren" anklicken
</a:t>
          </a:r>
          <a:r>
            <a:rPr lang="en-US" cap="none" sz="1100" b="0" i="0" u="none" baseline="0">
              <a:solidFill>
                <a:srgbClr val="000000"/>
              </a:solidFill>
              <a:latin typeface="Calibri"/>
              <a:ea typeface="Calibri"/>
              <a:cs typeface="Calibri"/>
            </a:rPr>
            <a:t>Oder:  </a:t>
          </a:r>
          <a:r>
            <a:rPr lang="en-US" cap="none" sz="1100" b="0" i="0" u="none" baseline="0">
              <a:solidFill>
                <a:srgbClr val="000000"/>
              </a:solidFill>
              <a:latin typeface="Calibri"/>
              <a:ea typeface="Calibri"/>
              <a:cs typeface="Calibri"/>
            </a:rPr>
            <a:t>&lt;Datei&gt;, &lt;Optionen&gt;, &lt;Sicherheitscenter&gt;, &lt;Einstellungen für das Sicherheitscenter&gt;, &lt;Einstellungen für Makros&gt; ; „Alle Makros aktivieren“ anklicken</a:t>
          </a:r>
        </a:p>
      </xdr:txBody>
    </xdr:sp>
    <xdr:clientData/>
  </xdr:twoCellAnchor>
  <xdr:twoCellAnchor>
    <xdr:from>
      <xdr:col>11</xdr:col>
      <xdr:colOff>609600</xdr:colOff>
      <xdr:row>28</xdr:row>
      <xdr:rowOff>47625</xdr:rowOff>
    </xdr:from>
    <xdr:to>
      <xdr:col>12</xdr:col>
      <xdr:colOff>171450</xdr:colOff>
      <xdr:row>28</xdr:row>
      <xdr:rowOff>47625</xdr:rowOff>
    </xdr:to>
    <xdr:sp>
      <xdr:nvSpPr>
        <xdr:cNvPr id="5" name="Gerade Verbindung mit Pfeil 11"/>
        <xdr:cNvSpPr>
          <a:spLocks/>
        </xdr:cNvSpPr>
      </xdr:nvSpPr>
      <xdr:spPr>
        <a:xfrm>
          <a:off x="8153400" y="5857875"/>
          <a:ext cx="323850" cy="0"/>
        </a:xfrm>
        <a:prstGeom prst="straightConnector1">
          <a:avLst/>
        </a:prstGeom>
        <a:noFill/>
        <a:ln w="2540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fPrintsWithSheet="0"/>
  </xdr:twoCellAnchor>
  <xdr:twoCellAnchor>
    <xdr:from>
      <xdr:col>11</xdr:col>
      <xdr:colOff>609600</xdr:colOff>
      <xdr:row>26</xdr:row>
      <xdr:rowOff>104775</xdr:rowOff>
    </xdr:from>
    <xdr:to>
      <xdr:col>12</xdr:col>
      <xdr:colOff>171450</xdr:colOff>
      <xdr:row>26</xdr:row>
      <xdr:rowOff>104775</xdr:rowOff>
    </xdr:to>
    <xdr:sp>
      <xdr:nvSpPr>
        <xdr:cNvPr id="6" name="Gerade Verbindung mit Pfeil 10"/>
        <xdr:cNvSpPr>
          <a:spLocks/>
        </xdr:cNvSpPr>
      </xdr:nvSpPr>
      <xdr:spPr>
        <a:xfrm>
          <a:off x="8153400" y="5534025"/>
          <a:ext cx="323850" cy="0"/>
        </a:xfrm>
        <a:prstGeom prst="straightConnector1">
          <a:avLst/>
        </a:prstGeom>
        <a:noFill/>
        <a:ln w="2540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fPrintsWithSheet="0"/>
  </xdr:twoCellAnchor>
  <xdr:twoCellAnchor>
    <xdr:from>
      <xdr:col>11</xdr:col>
      <xdr:colOff>619125</xdr:colOff>
      <xdr:row>29</xdr:row>
      <xdr:rowOff>161925</xdr:rowOff>
    </xdr:from>
    <xdr:to>
      <xdr:col>12</xdr:col>
      <xdr:colOff>180975</xdr:colOff>
      <xdr:row>29</xdr:row>
      <xdr:rowOff>161925</xdr:rowOff>
    </xdr:to>
    <xdr:sp>
      <xdr:nvSpPr>
        <xdr:cNvPr id="7" name="Gerade Verbindung mit Pfeil 14"/>
        <xdr:cNvSpPr>
          <a:spLocks/>
        </xdr:cNvSpPr>
      </xdr:nvSpPr>
      <xdr:spPr>
        <a:xfrm>
          <a:off x="8162925" y="6153150"/>
          <a:ext cx="323850" cy="0"/>
        </a:xfrm>
        <a:prstGeom prst="straightConnector1">
          <a:avLst/>
        </a:prstGeom>
        <a:noFill/>
        <a:ln w="2540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fPrintsWithSheet="0"/>
  </xdr:twoCellAnchor>
  <xdr:twoCellAnchor editAs="oneCell">
    <xdr:from>
      <xdr:col>6</xdr:col>
      <xdr:colOff>495300</xdr:colOff>
      <xdr:row>3</xdr:row>
      <xdr:rowOff>142875</xdr:rowOff>
    </xdr:from>
    <xdr:to>
      <xdr:col>9</xdr:col>
      <xdr:colOff>152400</xdr:colOff>
      <xdr:row>7</xdr:row>
      <xdr:rowOff>95250</xdr:rowOff>
    </xdr:to>
    <xdr:pic>
      <xdr:nvPicPr>
        <xdr:cNvPr id="8" name="Grafik 3"/>
        <xdr:cNvPicPr preferRelativeResize="1">
          <a:picLocks noChangeAspect="1"/>
        </xdr:cNvPicPr>
      </xdr:nvPicPr>
      <xdr:blipFill>
        <a:blip r:embed="rId1"/>
        <a:stretch>
          <a:fillRect/>
        </a:stretch>
      </xdr:blipFill>
      <xdr:spPr>
        <a:xfrm>
          <a:off x="4552950" y="981075"/>
          <a:ext cx="1619250" cy="7905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3</xdr:row>
      <xdr:rowOff>28575</xdr:rowOff>
    </xdr:from>
    <xdr:to>
      <xdr:col>12</xdr:col>
      <xdr:colOff>9525</xdr:colOff>
      <xdr:row>19</xdr:row>
      <xdr:rowOff>0</xdr:rowOff>
    </xdr:to>
    <xdr:sp>
      <xdr:nvSpPr>
        <xdr:cNvPr id="1" name="Textfeld 14"/>
        <xdr:cNvSpPr txBox="1">
          <a:spLocks noChangeArrowheads="1"/>
        </xdr:cNvSpPr>
      </xdr:nvSpPr>
      <xdr:spPr>
        <a:xfrm>
          <a:off x="390525" y="1133475"/>
          <a:ext cx="9944100" cy="2971800"/>
        </a:xfrm>
        <a:prstGeom prst="rect">
          <a:avLst/>
        </a:prstGeom>
        <a:solidFill>
          <a:srgbClr val="00B0F0"/>
        </a:solidFill>
        <a:ln w="19050" cmpd="sng">
          <a:solidFill>
            <a:srgbClr val="000000"/>
          </a:solidFill>
          <a:headEnd type="none"/>
          <a:tailEnd type="none"/>
        </a:ln>
      </xdr:spPr>
      <xdr:txBody>
        <a:bodyPr vertOverflow="clip" wrap="square"/>
        <a:p>
          <a:pPr algn="l">
            <a:defRPr/>
          </a:pPr>
          <a:r>
            <a:rPr lang="en-US" cap="none" sz="1100" b="1" i="0" u="none" baseline="0">
              <a:solidFill>
                <a:srgbClr val="000000"/>
              </a:solidFill>
              <a:latin typeface="Calibri"/>
              <a:ea typeface="Calibri"/>
              <a:cs typeface="Calibri"/>
            </a:rPr>
            <a:t>Angebote der Tagesstrukturen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Sie können Ihr Kind für verschiedene Elemente anmelden. Die Betreuung ist von Montag bis Freitag jeweils 7.00 bis 18.00 Uhr möglich. Während den Ferien und an kantonalen oder lokalen Feiertagen besteht kein Betreuungsangebot!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Tarife / Inkraftsetzung / Zeitliche Angebote</a:t>
          </a:r>
          <a:r>
            <a:rPr lang="en-US" cap="none" sz="1100" b="0" i="0"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Tarife:</a:t>
          </a:r>
          <a:r>
            <a:rPr lang="en-US" cap="none" sz="1100" b="0" i="0" u="none" baseline="0">
              <a:solidFill>
                <a:srgbClr val="000000"/>
              </a:solidFill>
              <a:latin typeface="Calibri"/>
              <a:ea typeface="Calibri"/>
              <a:cs typeface="Calibri"/>
            </a:rPr>
            <a:t> Die Tarife werden auf Basis des steuerbaren Einkommens gemäss letzter rechtskräftiger Steuerveranlagung festgelegt. Sollte das steuerbare Einkommen infolge Verletzung von steuerlichen Verfahrenspflichten (z.B. wenn die Steuererklärung dem Steueramt nicht eingereicht wurde) nicht ermittelt werden können, kommen die Tarife der höchsten Tarifstufe zur Anwendung. Massgebend ist das gesamte steuerbare Einkommen pro Haushalt (inkl. Konkubinatspartner; jedoch ohne erwerbstätige Kinder).</a:t>
          </a:r>
          <a:r>
            <a:rPr lang="en-US" cap="none" sz="1100" b="0" i="0"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Inkraftsetzung: </a:t>
          </a:r>
          <a:r>
            <a:rPr lang="en-US" cap="none" sz="1100" b="0" i="0" u="none" baseline="0">
              <a:solidFill>
                <a:srgbClr val="000000"/>
              </a:solidFill>
              <a:latin typeface="Calibri"/>
              <a:ea typeface="Calibri"/>
              <a:cs typeface="Calibri"/>
            </a:rPr>
            <a:t>Die Tarife sind ab 1. August des neuen Schuljahres gültig. Sie werden jährlich auf diesen Zeitpunkt überprüft und bei Bedarf angepasst.</a:t>
          </a:r>
          <a:r>
            <a:rPr lang="en-US" cap="none" sz="1100" b="0" i="0"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Zeitliche Angebote:</a:t>
          </a:r>
          <a:r>
            <a:rPr lang="en-US" cap="none" sz="1100" b="0" i="0" u="none" baseline="0">
              <a:solidFill>
                <a:srgbClr val="000000"/>
              </a:solidFill>
              <a:latin typeface="Calibri"/>
              <a:ea typeface="Calibri"/>
              <a:cs typeface="Calibri"/>
            </a:rPr>
            <a:t> Das gesamte Tagesangebot wird in 7 Betreuungselemente aufgeteilt, wofür die Kinder wahlweise angemeldet werden können.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Rückerstattung
</a:t>
          </a:r>
          <a:r>
            <a:rPr lang="en-US" cap="none" sz="1100" b="0" i="0" u="none" baseline="0">
              <a:solidFill>
                <a:srgbClr val="000000"/>
              </a:solidFill>
              <a:latin typeface="Calibri"/>
              <a:ea typeface="Calibri"/>
              <a:cs typeface="Calibri"/>
            </a:rPr>
            <a:t>Einbezahlte Beträge werden in folgenden Situationen rückerstattet: 
</a:t>
          </a:r>
          <a:r>
            <a:rPr lang="en-US" cap="none" sz="1100" b="0" i="0" u="none" baseline="0">
              <a:solidFill>
                <a:srgbClr val="000000"/>
              </a:solidFill>
              <a:latin typeface="Calibri"/>
              <a:ea typeface="Calibri"/>
              <a:cs typeface="Calibri"/>
            </a:rPr>
            <a:t>- Bei Schulanlässen (Schulreise, Ausflüge, Klassenlager)
</a:t>
          </a:r>
          <a:r>
            <a:rPr lang="en-US" cap="none" sz="1100" b="0" i="0" u="none" baseline="0">
              <a:solidFill>
                <a:srgbClr val="000000"/>
              </a:solidFill>
              <a:latin typeface="Calibri"/>
              <a:ea typeface="Calibri"/>
              <a:cs typeface="Calibri"/>
            </a:rPr>
            <a:t>- Bei Krankheit und/oder Unfall mit ärztlichem Attest
</a:t>
          </a:r>
          <a:r>
            <a:rPr lang="en-US" cap="none" sz="1100" b="0" i="0" u="none" baseline="0">
              <a:solidFill>
                <a:srgbClr val="000000"/>
              </a:solidFill>
              <a:latin typeface="Calibri"/>
              <a:ea typeface="Calibri"/>
              <a:cs typeface="Calibri"/>
            </a:rPr>
            <a:t>Die Rückerstattung erfolgt in Form einer Gutschrift bei der nächsten Rechnungsstellung.
</a:t>
          </a:r>
        </a:p>
      </xdr:txBody>
    </xdr:sp>
    <xdr:clientData/>
  </xdr:twoCellAnchor>
  <xdr:twoCellAnchor editAs="oneCell">
    <xdr:from>
      <xdr:col>7</xdr:col>
      <xdr:colOff>647700</xdr:colOff>
      <xdr:row>1</xdr:row>
      <xdr:rowOff>114300</xdr:rowOff>
    </xdr:from>
    <xdr:to>
      <xdr:col>11</xdr:col>
      <xdr:colOff>314325</xdr:colOff>
      <xdr:row>2</xdr:row>
      <xdr:rowOff>161925</xdr:rowOff>
    </xdr:to>
    <xdr:pic>
      <xdr:nvPicPr>
        <xdr:cNvPr id="2" name="Grafik 1"/>
        <xdr:cNvPicPr preferRelativeResize="1">
          <a:picLocks noChangeAspect="1"/>
        </xdr:cNvPicPr>
      </xdr:nvPicPr>
      <xdr:blipFill>
        <a:blip r:embed="rId1"/>
        <a:stretch>
          <a:fillRect/>
        </a:stretch>
      </xdr:blipFill>
      <xdr:spPr>
        <a:xfrm>
          <a:off x="7210425" y="304800"/>
          <a:ext cx="2667000" cy="5048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552450</xdr:colOff>
      <xdr:row>0</xdr:row>
      <xdr:rowOff>581025</xdr:rowOff>
    </xdr:from>
    <xdr:to>
      <xdr:col>12</xdr:col>
      <xdr:colOff>133350</xdr:colOff>
      <xdr:row>0</xdr:row>
      <xdr:rowOff>581025</xdr:rowOff>
    </xdr:to>
    <xdr:sp>
      <xdr:nvSpPr>
        <xdr:cNvPr id="1" name="Gerade Verbindung mit Pfeil 3"/>
        <xdr:cNvSpPr>
          <a:spLocks/>
        </xdr:cNvSpPr>
      </xdr:nvSpPr>
      <xdr:spPr>
        <a:xfrm>
          <a:off x="6972300" y="581025"/>
          <a:ext cx="323850" cy="0"/>
        </a:xfrm>
        <a:prstGeom prst="straightConnector1">
          <a:avLst/>
        </a:prstGeom>
        <a:noFill/>
        <a:ln w="2540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fPrintsWithSheet="0"/>
  </xdr:twoCellAnchor>
  <xdr:twoCellAnchor editAs="oneCell">
    <xdr:from>
      <xdr:col>0</xdr:col>
      <xdr:colOff>85725</xdr:colOff>
      <xdr:row>0</xdr:row>
      <xdr:rowOff>190500</xdr:rowOff>
    </xdr:from>
    <xdr:to>
      <xdr:col>0</xdr:col>
      <xdr:colOff>1876425</xdr:colOff>
      <xdr:row>0</xdr:row>
      <xdr:rowOff>523875</xdr:rowOff>
    </xdr:to>
    <xdr:pic>
      <xdr:nvPicPr>
        <xdr:cNvPr id="2" name="Grafik 1"/>
        <xdr:cNvPicPr preferRelativeResize="1">
          <a:picLocks noChangeAspect="1"/>
        </xdr:cNvPicPr>
      </xdr:nvPicPr>
      <xdr:blipFill>
        <a:blip r:embed="rId1"/>
        <a:stretch>
          <a:fillRect/>
        </a:stretch>
      </xdr:blipFill>
      <xdr:spPr>
        <a:xfrm>
          <a:off x="85725" y="190500"/>
          <a:ext cx="1790700" cy="3333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285750</xdr:colOff>
      <xdr:row>0</xdr:row>
      <xdr:rowOff>104775</xdr:rowOff>
    </xdr:from>
    <xdr:to>
      <xdr:col>1</xdr:col>
      <xdr:colOff>523875</xdr:colOff>
      <xdr:row>0</xdr:row>
      <xdr:rowOff>609600</xdr:rowOff>
    </xdr:to>
    <xdr:pic>
      <xdr:nvPicPr>
        <xdr:cNvPr id="1" name="Grafik 2"/>
        <xdr:cNvPicPr preferRelativeResize="1">
          <a:picLocks noChangeAspect="1"/>
        </xdr:cNvPicPr>
      </xdr:nvPicPr>
      <xdr:blipFill>
        <a:blip r:embed="rId1"/>
        <a:stretch>
          <a:fillRect/>
        </a:stretch>
      </xdr:blipFill>
      <xdr:spPr>
        <a:xfrm>
          <a:off x="285750" y="104775"/>
          <a:ext cx="1438275" cy="5048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schule.roggliswil@bluewin.ch" TargetMode="External" /><Relationship Id="rId2" Type="http://schemas.openxmlformats.org/officeDocument/2006/relationships/comments" Target="../comments1.xml" /><Relationship Id="rId3" Type="http://schemas.openxmlformats.org/officeDocument/2006/relationships/vmlDrawing" Target="../drawings/vmlDrawing1.vm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hyperlink" Target="mailto:schule.roggliswil@bluewin.ch" TargetMode="Externa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hyperlink" Target="http://www.roggliswil.ch/de/bildung/bildunguebersicht/" TargetMode="External" /><Relationship Id="rId2" Type="http://schemas.openxmlformats.org/officeDocument/2006/relationships/vmlDrawing" Target="../drawings/vmlDrawing3.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drawing" Target="../drawings/drawing5.xml" /><Relationship Id="rId3"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Tabelle1"/>
  <dimension ref="A1:AL130"/>
  <sheetViews>
    <sheetView showGridLines="0" workbookViewId="0" topLeftCell="A1">
      <selection activeCell="M6" sqref="M6:N6"/>
    </sheetView>
  </sheetViews>
  <sheetFormatPr defaultColWidth="11.421875" defaultRowHeight="15"/>
  <cols>
    <col min="1" max="1" width="41.28125" style="2" customWidth="1"/>
    <col min="2" max="2" width="3.28125" style="2" customWidth="1"/>
    <col min="3" max="3" width="7.7109375" style="2" customWidth="1"/>
    <col min="4" max="4" width="3.28125" style="2" customWidth="1"/>
    <col min="5" max="5" width="7.7109375" style="9" customWidth="1"/>
    <col min="6" max="6" width="3.28125" style="9" customWidth="1"/>
    <col min="7" max="7" width="7.7109375" style="9" customWidth="1"/>
    <col min="8" max="8" width="3.28125" style="9" customWidth="1"/>
    <col min="9" max="9" width="7.7109375" style="9" customWidth="1"/>
    <col min="10" max="10" width="3.28125" style="9" customWidth="1"/>
    <col min="11" max="11" width="7.7109375" style="9" customWidth="1"/>
    <col min="12" max="12" width="11.140625" style="2" customWidth="1"/>
    <col min="13" max="14" width="11.421875" style="2" customWidth="1"/>
    <col min="15" max="15" width="21.140625" style="181" customWidth="1"/>
    <col min="16" max="38" width="21.140625" style="181" hidden="1" customWidth="1"/>
    <col min="39" max="39" width="16.8515625" style="2" customWidth="1"/>
    <col min="40" max="16384" width="11.421875" style="2" customWidth="1"/>
  </cols>
  <sheetData>
    <row r="1" spans="1:38" s="1" customFormat="1" ht="101.25" customHeight="1" thickBot="1">
      <c r="A1" s="82"/>
      <c r="B1" s="28"/>
      <c r="C1" s="28"/>
      <c r="D1" s="28"/>
      <c r="E1" s="29"/>
      <c r="F1" s="29"/>
      <c r="G1" s="29"/>
      <c r="H1" s="29"/>
      <c r="I1" s="29"/>
      <c r="J1" s="29"/>
      <c r="K1" s="29"/>
      <c r="L1" s="28"/>
      <c r="M1" s="28"/>
      <c r="N1" s="30"/>
      <c r="O1" s="257"/>
      <c r="P1" s="257"/>
      <c r="Q1" s="257"/>
      <c r="R1" s="257"/>
      <c r="S1" s="257"/>
      <c r="T1" s="257"/>
      <c r="U1" s="257"/>
      <c r="V1" s="257"/>
      <c r="W1" s="257"/>
      <c r="X1" s="257"/>
      <c r="Y1" s="257"/>
      <c r="Z1" s="257"/>
      <c r="AA1" s="278"/>
      <c r="AB1" s="257"/>
      <c r="AC1" s="257"/>
      <c r="AD1" s="257"/>
      <c r="AE1" s="257"/>
      <c r="AF1" s="258"/>
      <c r="AG1" s="258"/>
      <c r="AH1" s="258"/>
      <c r="AI1" s="258"/>
      <c r="AJ1" s="258"/>
      <c r="AK1" s="257"/>
      <c r="AL1" s="257"/>
    </row>
    <row r="2" spans="1:38" s="1" customFormat="1" ht="15.75" customHeight="1" thickBot="1">
      <c r="A2" s="223"/>
      <c r="B2" s="224"/>
      <c r="C2" s="224"/>
      <c r="D2" s="224"/>
      <c r="E2" s="225"/>
      <c r="F2" s="225"/>
      <c r="G2" s="225"/>
      <c r="H2" s="225"/>
      <c r="I2" s="225"/>
      <c r="J2" s="225"/>
      <c r="K2" s="225"/>
      <c r="L2" s="224"/>
      <c r="M2" s="224"/>
      <c r="N2" s="224"/>
      <c r="O2" s="257"/>
      <c r="P2" s="257"/>
      <c r="Q2" s="257"/>
      <c r="R2" s="257"/>
      <c r="S2" s="257"/>
      <c r="T2" s="257"/>
      <c r="U2" s="257"/>
      <c r="V2" s="257"/>
      <c r="W2" s="257"/>
      <c r="X2" s="257"/>
      <c r="Y2" s="257"/>
      <c r="Z2" s="257"/>
      <c r="AA2" s="278"/>
      <c r="AB2" s="257"/>
      <c r="AC2" s="257"/>
      <c r="AD2" s="259" t="s">
        <v>158</v>
      </c>
      <c r="AE2" s="260" t="s">
        <v>11</v>
      </c>
      <c r="AF2" s="261">
        <v>0</v>
      </c>
      <c r="AG2" s="261">
        <v>30000</v>
      </c>
      <c r="AH2" s="261">
        <v>50000</v>
      </c>
      <c r="AI2" s="261">
        <v>70000</v>
      </c>
      <c r="AJ2" s="261">
        <v>90000</v>
      </c>
      <c r="AK2" s="257"/>
      <c r="AL2" s="257"/>
    </row>
    <row r="3" spans="1:38" s="1" customFormat="1" ht="15.75" customHeight="1" thickBot="1">
      <c r="A3" s="89" t="s">
        <v>38</v>
      </c>
      <c r="B3" s="90" t="s">
        <v>39</v>
      </c>
      <c r="C3" s="91"/>
      <c r="D3" s="91"/>
      <c r="E3" s="91"/>
      <c r="F3" s="91"/>
      <c r="G3" s="91"/>
      <c r="H3" s="91"/>
      <c r="I3" s="91"/>
      <c r="J3" s="91"/>
      <c r="K3" s="91"/>
      <c r="L3" s="91"/>
      <c r="M3" s="91"/>
      <c r="N3" s="92"/>
      <c r="O3" s="257"/>
      <c r="P3" s="180" t="s">
        <v>30</v>
      </c>
      <c r="Q3" s="181"/>
      <c r="R3" s="181"/>
      <c r="S3" s="181"/>
      <c r="T3" s="257"/>
      <c r="U3" s="257"/>
      <c r="V3" s="257"/>
      <c r="W3" s="257"/>
      <c r="X3" s="257"/>
      <c r="Y3" s="257"/>
      <c r="Z3" s="257"/>
      <c r="AA3" s="278"/>
      <c r="AB3" s="257"/>
      <c r="AC3" s="257"/>
      <c r="AD3" s="262" t="s">
        <v>163</v>
      </c>
      <c r="AE3" s="263" t="s">
        <v>165</v>
      </c>
      <c r="AF3" s="264">
        <f>$AD$4-AF2</f>
        <v>0</v>
      </c>
      <c r="AG3" s="264">
        <f>$AD$4-AG2</f>
        <v>-30000</v>
      </c>
      <c r="AH3" s="264">
        <f>$AD$4-AH2</f>
        <v>-50000</v>
      </c>
      <c r="AI3" s="264">
        <f>$AD$4-AI2</f>
        <v>-70000</v>
      </c>
      <c r="AJ3" s="264">
        <f>$AD$4-AJ2</f>
        <v>-90000</v>
      </c>
      <c r="AK3" s="265"/>
      <c r="AL3" s="257"/>
    </row>
    <row r="4" spans="1:38" s="1" customFormat="1" ht="15.75" customHeight="1" thickBot="1" thickTop="1">
      <c r="A4" s="93"/>
      <c r="B4" s="94" t="s">
        <v>114</v>
      </c>
      <c r="C4" s="94"/>
      <c r="D4" s="94"/>
      <c r="E4" s="94"/>
      <c r="F4" s="94"/>
      <c r="G4" s="94"/>
      <c r="H4" s="94"/>
      <c r="I4" s="94"/>
      <c r="J4" s="94"/>
      <c r="K4" s="94"/>
      <c r="L4" s="94"/>
      <c r="M4" s="94"/>
      <c r="N4" s="95"/>
      <c r="O4" s="257"/>
      <c r="P4" s="279" t="s">
        <v>25</v>
      </c>
      <c r="Q4" s="280" t="s">
        <v>26</v>
      </c>
      <c r="R4" s="280"/>
      <c r="S4" s="281"/>
      <c r="T4" s="257"/>
      <c r="U4" s="257"/>
      <c r="V4" s="257"/>
      <c r="W4" s="257"/>
      <c r="X4" s="257"/>
      <c r="Y4" s="257"/>
      <c r="Z4" s="257"/>
      <c r="AA4" s="278"/>
      <c r="AB4" s="257"/>
      <c r="AC4" s="257"/>
      <c r="AD4" s="266">
        <f>M6</f>
        <v>0</v>
      </c>
      <c r="AE4" s="263" t="s">
        <v>164</v>
      </c>
      <c r="AF4" s="264">
        <f>AF5-$AD$4</f>
        <v>30000</v>
      </c>
      <c r="AG4" s="264">
        <f>AG5-$AD$4</f>
        <v>50000</v>
      </c>
      <c r="AH4" s="264">
        <f>AH5-$AD$4</f>
        <v>70000</v>
      </c>
      <c r="AI4" s="264">
        <f>AI5-$AD$4</f>
        <v>90000</v>
      </c>
      <c r="AJ4" s="264">
        <f>AJ5-$AD$4</f>
        <v>0</v>
      </c>
      <c r="AK4" s="265"/>
      <c r="AL4" s="257"/>
    </row>
    <row r="5" spans="1:38" s="1" customFormat="1" ht="15.75" customHeight="1" thickBot="1">
      <c r="A5" s="223"/>
      <c r="B5" s="224"/>
      <c r="C5" s="224"/>
      <c r="D5" s="224"/>
      <c r="E5" s="225"/>
      <c r="F5" s="225"/>
      <c r="G5" s="225"/>
      <c r="H5" s="225"/>
      <c r="I5" s="225"/>
      <c r="J5" s="225"/>
      <c r="K5" s="225"/>
      <c r="L5" s="224"/>
      <c r="M5" s="224"/>
      <c r="N5" s="224"/>
      <c r="O5" s="257"/>
      <c r="P5" s="282" t="s">
        <v>27</v>
      </c>
      <c r="Q5" s="283" t="s">
        <v>28</v>
      </c>
      <c r="R5" s="283"/>
      <c r="S5" s="284"/>
      <c r="T5" s="257"/>
      <c r="U5" s="257"/>
      <c r="V5" s="257"/>
      <c r="W5" s="257"/>
      <c r="X5" s="257"/>
      <c r="Y5" s="257"/>
      <c r="Z5" s="257"/>
      <c r="AA5" s="278"/>
      <c r="AB5" s="257"/>
      <c r="AC5" s="257"/>
      <c r="AD5" s="267"/>
      <c r="AE5" s="268" t="s">
        <v>12</v>
      </c>
      <c r="AF5" s="269">
        <v>30000</v>
      </c>
      <c r="AG5" s="269">
        <v>50000</v>
      </c>
      <c r="AH5" s="269">
        <v>70000</v>
      </c>
      <c r="AI5" s="269">
        <v>90000</v>
      </c>
      <c r="AJ5" s="269"/>
      <c r="AK5" s="270" t="s">
        <v>166</v>
      </c>
      <c r="AL5" s="257"/>
    </row>
    <row r="6" spans="1:38" s="1" customFormat="1" ht="14.25" customHeight="1" thickTop="1">
      <c r="A6" s="45" t="str">
        <f>CONCATENATE("Steuerbares Einkommen ",Q22)</f>
        <v>Steuerbares Einkommen 2020</v>
      </c>
      <c r="B6" s="229" t="s">
        <v>189</v>
      </c>
      <c r="C6" s="322"/>
      <c r="D6" s="322"/>
      <c r="E6" s="322"/>
      <c r="F6" s="230"/>
      <c r="G6" s="320"/>
      <c r="H6" s="230"/>
      <c r="I6" s="230"/>
      <c r="J6" s="230"/>
      <c r="K6" s="230"/>
      <c r="L6" s="323" t="s">
        <v>22</v>
      </c>
      <c r="M6" s="377"/>
      <c r="N6" s="378"/>
      <c r="O6" s="321" t="str">
        <f>IF(M6="","Geben Sie hier das steuerbare Einkommen ein!","")</f>
        <v>Geben Sie hier das steuerbare Einkommen ein!</v>
      </c>
      <c r="P6" s="257"/>
      <c r="Q6" s="257"/>
      <c r="R6" s="257"/>
      <c r="S6" s="257"/>
      <c r="T6" s="257"/>
      <c r="U6" s="257"/>
      <c r="V6" s="257"/>
      <c r="W6" s="257"/>
      <c r="X6" s="257"/>
      <c r="Y6" s="257"/>
      <c r="Z6" s="257"/>
      <c r="AA6" s="278"/>
      <c r="AB6" s="257"/>
      <c r="AC6" s="257"/>
      <c r="AD6" s="267"/>
      <c r="AE6" s="271"/>
      <c r="AF6" s="272" t="b">
        <f>AND(AF3&gt;=0,AF4&gt;=0)</f>
        <v>1</v>
      </c>
      <c r="AG6" s="272" t="b">
        <f>AND(AG3&gt;0,AG4&gt;=0)</f>
        <v>0</v>
      </c>
      <c r="AH6" s="272" t="b">
        <f>AND(AH3&gt;0,AH4&gt;=0)</f>
        <v>0</v>
      </c>
      <c r="AI6" s="272" t="b">
        <f>AND(AI3&gt;0,AI4&gt;=0)</f>
        <v>0</v>
      </c>
      <c r="AJ6" s="272" t="b">
        <f>AND(AJ3&gt;0)</f>
        <v>0</v>
      </c>
      <c r="AK6" s="270" t="s">
        <v>167</v>
      </c>
      <c r="AL6" s="257"/>
    </row>
    <row r="7" spans="1:38" s="1" customFormat="1" ht="14.25" customHeight="1">
      <c r="A7" s="231" t="s">
        <v>161</v>
      </c>
      <c r="B7" s="226"/>
      <c r="C7" s="226"/>
      <c r="D7" s="226"/>
      <c r="E7" s="227"/>
      <c r="F7" s="227"/>
      <c r="G7" s="227"/>
      <c r="H7" s="227"/>
      <c r="I7" s="227"/>
      <c r="J7" s="227"/>
      <c r="K7" s="227"/>
      <c r="L7" s="226"/>
      <c r="M7" s="226"/>
      <c r="N7" s="232"/>
      <c r="O7" s="257"/>
      <c r="P7" s="257"/>
      <c r="Q7" s="257"/>
      <c r="R7" s="257"/>
      <c r="S7" s="257"/>
      <c r="T7" s="257"/>
      <c r="U7" s="257"/>
      <c r="V7" s="257"/>
      <c r="W7" s="257"/>
      <c r="X7" s="257"/>
      <c r="Y7" s="257"/>
      <c r="Z7" s="257"/>
      <c r="AA7" s="278"/>
      <c r="AB7" s="257"/>
      <c r="AC7" s="257"/>
      <c r="AD7" s="273" t="s">
        <v>45</v>
      </c>
      <c r="AE7" s="274" t="s">
        <v>156</v>
      </c>
      <c r="AF7" s="275">
        <v>1</v>
      </c>
      <c r="AG7" s="275">
        <v>2</v>
      </c>
      <c r="AH7" s="275">
        <v>3</v>
      </c>
      <c r="AI7" s="275">
        <v>4</v>
      </c>
      <c r="AJ7" s="275">
        <v>5</v>
      </c>
      <c r="AK7" s="276">
        <f>AF7*AF$6+AG7*AG$6+AH7*AH$6+AI7*AI$6+AJ7*AJ$6</f>
        <v>1</v>
      </c>
      <c r="AL7" s="257"/>
    </row>
    <row r="8" spans="1:38" s="1" customFormat="1" ht="14.25" customHeight="1">
      <c r="A8" s="231" t="s">
        <v>162</v>
      </c>
      <c r="B8" s="226"/>
      <c r="C8" s="226"/>
      <c r="D8" s="226"/>
      <c r="E8" s="227"/>
      <c r="F8" s="227"/>
      <c r="G8" s="227"/>
      <c r="H8" s="227"/>
      <c r="I8" s="227"/>
      <c r="J8" s="227"/>
      <c r="K8" s="227"/>
      <c r="L8" s="226"/>
      <c r="M8" s="226"/>
      <c r="N8" s="232"/>
      <c r="O8" s="257"/>
      <c r="P8" s="257"/>
      <c r="Q8" s="257"/>
      <c r="R8" s="257"/>
      <c r="S8" s="257"/>
      <c r="T8" s="257"/>
      <c r="U8" s="257"/>
      <c r="V8" s="257"/>
      <c r="W8" s="257"/>
      <c r="X8" s="257"/>
      <c r="Y8" s="257" t="s">
        <v>221</v>
      </c>
      <c r="Z8" s="257"/>
      <c r="AA8" s="278"/>
      <c r="AB8" s="257"/>
      <c r="AC8" s="257"/>
      <c r="AD8" s="273" t="s">
        <v>46</v>
      </c>
      <c r="AE8" s="274" t="s">
        <v>154</v>
      </c>
      <c r="AF8" s="275">
        <v>9</v>
      </c>
      <c r="AG8" s="275">
        <v>11</v>
      </c>
      <c r="AH8" s="275">
        <v>13</v>
      </c>
      <c r="AI8" s="275">
        <v>15</v>
      </c>
      <c r="AJ8" s="275">
        <v>17</v>
      </c>
      <c r="AK8" s="276">
        <f aca="true" t="shared" si="0" ref="AK8:AK16">AF8*AF$6+AG8*AG$6+AH8*AH$6+AI8*AI$6+AJ8*AJ$6</f>
        <v>9</v>
      </c>
      <c r="AL8" s="257"/>
    </row>
    <row r="9" spans="1:37" ht="14.25" customHeight="1">
      <c r="A9" s="231" t="s">
        <v>169</v>
      </c>
      <c r="B9" s="226"/>
      <c r="C9" s="226"/>
      <c r="D9" s="226"/>
      <c r="E9" s="227"/>
      <c r="F9" s="227"/>
      <c r="G9" s="227"/>
      <c r="H9" s="227"/>
      <c r="I9" s="227"/>
      <c r="J9" s="227"/>
      <c r="K9" s="227"/>
      <c r="L9" s="226"/>
      <c r="M9" s="226"/>
      <c r="N9" s="232"/>
      <c r="W9" s="257"/>
      <c r="X9" s="257"/>
      <c r="Y9" s="257" t="s">
        <v>222</v>
      </c>
      <c r="AD9" s="273" t="s">
        <v>47</v>
      </c>
      <c r="AE9" s="274" t="s">
        <v>210</v>
      </c>
      <c r="AF9" s="275">
        <v>1</v>
      </c>
      <c r="AG9" s="275">
        <v>2</v>
      </c>
      <c r="AH9" s="275">
        <v>3</v>
      </c>
      <c r="AI9" s="275">
        <v>4.5</v>
      </c>
      <c r="AJ9" s="275">
        <v>6</v>
      </c>
      <c r="AK9" s="276">
        <f t="shared" si="0"/>
        <v>1</v>
      </c>
    </row>
    <row r="10" spans="1:37" ht="14.25" customHeight="1">
      <c r="A10" s="231" t="s">
        <v>168</v>
      </c>
      <c r="B10" s="226"/>
      <c r="C10" s="226"/>
      <c r="D10" s="226"/>
      <c r="E10" s="227"/>
      <c r="F10" s="227"/>
      <c r="G10" s="227"/>
      <c r="H10" s="227"/>
      <c r="I10" s="227"/>
      <c r="J10" s="227"/>
      <c r="K10" s="227"/>
      <c r="L10" s="226"/>
      <c r="M10" s="226"/>
      <c r="N10" s="232"/>
      <c r="Y10" s="344" t="s">
        <v>219</v>
      </c>
      <c r="AA10" s="278"/>
      <c r="AB10" s="257"/>
      <c r="AC10" s="257"/>
      <c r="AD10" s="273" t="s">
        <v>48</v>
      </c>
      <c r="AE10" s="274" t="s">
        <v>157</v>
      </c>
      <c r="AF10" s="275">
        <v>1</v>
      </c>
      <c r="AG10" s="275">
        <v>2</v>
      </c>
      <c r="AH10" s="275">
        <v>3</v>
      </c>
      <c r="AI10" s="275">
        <v>4.5</v>
      </c>
      <c r="AJ10" s="275">
        <v>6</v>
      </c>
      <c r="AK10" s="276">
        <f t="shared" si="0"/>
        <v>1</v>
      </c>
    </row>
    <row r="11" spans="1:37" ht="15.75" thickBot="1">
      <c r="A11" s="237"/>
      <c r="B11" s="238"/>
      <c r="C11" s="238"/>
      <c r="D11" s="238"/>
      <c r="E11" s="238"/>
      <c r="F11" s="238"/>
      <c r="G11" s="238"/>
      <c r="H11" s="238"/>
      <c r="I11" s="238"/>
      <c r="J11" s="238"/>
      <c r="K11" s="238"/>
      <c r="L11" s="238"/>
      <c r="M11" s="238"/>
      <c r="N11" s="239"/>
      <c r="P11" s="144"/>
      <c r="Q11" s="144"/>
      <c r="R11" s="144"/>
      <c r="S11" s="144"/>
      <c r="Y11" s="344" t="s">
        <v>195</v>
      </c>
      <c r="AD11" s="273" t="s">
        <v>49</v>
      </c>
      <c r="AE11" s="274" t="s">
        <v>211</v>
      </c>
      <c r="AF11" s="275">
        <v>1</v>
      </c>
      <c r="AG11" s="275">
        <v>2</v>
      </c>
      <c r="AH11" s="275">
        <v>3</v>
      </c>
      <c r="AI11" s="275">
        <v>4.5</v>
      </c>
      <c r="AJ11" s="275">
        <v>6</v>
      </c>
      <c r="AK11" s="276">
        <f t="shared" si="0"/>
        <v>1</v>
      </c>
    </row>
    <row r="12" spans="16:37" ht="15.75" thickBot="1">
      <c r="P12" s="285"/>
      <c r="Q12" s="285"/>
      <c r="R12" s="285"/>
      <c r="S12" s="285"/>
      <c r="X12" s="257"/>
      <c r="Y12" s="344" t="s">
        <v>196</v>
      </c>
      <c r="AD12" s="273" t="s">
        <v>50</v>
      </c>
      <c r="AE12" s="274" t="s">
        <v>212</v>
      </c>
      <c r="AF12" s="275">
        <v>1</v>
      </c>
      <c r="AG12" s="275">
        <v>2</v>
      </c>
      <c r="AH12" s="275">
        <v>3</v>
      </c>
      <c r="AI12" s="275">
        <v>4.5</v>
      </c>
      <c r="AJ12" s="275">
        <v>6</v>
      </c>
      <c r="AK12" s="276">
        <f t="shared" si="0"/>
        <v>1</v>
      </c>
    </row>
    <row r="13" spans="1:37" ht="15">
      <c r="A13" s="45" t="s">
        <v>35</v>
      </c>
      <c r="B13" s="61" t="s">
        <v>127</v>
      </c>
      <c r="C13" s="46"/>
      <c r="D13" s="46"/>
      <c r="E13" s="47"/>
      <c r="F13" s="47"/>
      <c r="G13" s="47"/>
      <c r="H13" s="62" t="s">
        <v>23</v>
      </c>
      <c r="I13" s="47"/>
      <c r="J13" s="66" t="str">
        <f>CONCATENATE(Q22,"/",R22)</f>
        <v>2020/2021</v>
      </c>
      <c r="K13" s="67"/>
      <c r="L13" s="46"/>
      <c r="M13" s="46"/>
      <c r="N13" s="48"/>
      <c r="Y13" s="344" t="s">
        <v>220</v>
      </c>
      <c r="AD13" s="273" t="s">
        <v>51</v>
      </c>
      <c r="AE13" s="274" t="s">
        <v>213</v>
      </c>
      <c r="AF13" s="275">
        <v>1.5</v>
      </c>
      <c r="AG13" s="275">
        <v>3</v>
      </c>
      <c r="AH13" s="275">
        <v>4</v>
      </c>
      <c r="AI13" s="275">
        <v>5.5</v>
      </c>
      <c r="AJ13" s="275">
        <v>7</v>
      </c>
      <c r="AK13" s="276">
        <f t="shared" si="0"/>
        <v>1.5</v>
      </c>
    </row>
    <row r="14" spans="1:37" ht="15">
      <c r="A14" s="49"/>
      <c r="B14" s="18"/>
      <c r="C14" s="18"/>
      <c r="D14" s="18"/>
      <c r="E14" s="21"/>
      <c r="F14" s="21"/>
      <c r="G14" s="21"/>
      <c r="H14" s="21"/>
      <c r="I14" s="21"/>
      <c r="J14" s="21"/>
      <c r="K14" s="21"/>
      <c r="L14" s="18"/>
      <c r="M14" s="18"/>
      <c r="N14" s="50"/>
      <c r="X14" s="257"/>
      <c r="Y14" s="344" t="s">
        <v>17</v>
      </c>
      <c r="AD14" s="347" t="s">
        <v>155</v>
      </c>
      <c r="AE14" s="348"/>
      <c r="AF14" s="277"/>
      <c r="AG14" s="277"/>
      <c r="AH14" s="277"/>
      <c r="AI14" s="277"/>
      <c r="AJ14" s="277"/>
      <c r="AK14" s="276"/>
    </row>
    <row r="15" spans="1:37" ht="15">
      <c r="A15" s="51" t="s">
        <v>16</v>
      </c>
      <c r="B15" s="58" t="s">
        <v>14</v>
      </c>
      <c r="C15" s="22"/>
      <c r="D15" s="353"/>
      <c r="E15" s="354"/>
      <c r="F15" s="355"/>
      <c r="G15" s="23"/>
      <c r="H15" s="60" t="s">
        <v>2</v>
      </c>
      <c r="I15" s="18"/>
      <c r="J15" s="353"/>
      <c r="K15" s="356"/>
      <c r="L15" s="357"/>
      <c r="M15" s="59" t="s">
        <v>43</v>
      </c>
      <c r="N15" s="99"/>
      <c r="Y15" s="344" t="s">
        <v>18</v>
      </c>
      <c r="AA15" s="278">
        <f>D19</f>
        <v>0</v>
      </c>
      <c r="AB15" s="257">
        <v>6264</v>
      </c>
      <c r="AC15" s="257" t="s">
        <v>1</v>
      </c>
      <c r="AD15" s="273" t="s">
        <v>159</v>
      </c>
      <c r="AE15" s="274"/>
      <c r="AF15" s="277"/>
      <c r="AG15" s="277"/>
      <c r="AH15" s="277"/>
      <c r="AI15" s="277"/>
      <c r="AJ15" s="277"/>
      <c r="AK15" s="276"/>
    </row>
    <row r="16" spans="1:37" ht="15">
      <c r="A16" s="49"/>
      <c r="B16" s="22"/>
      <c r="C16" s="22"/>
      <c r="D16" s="22"/>
      <c r="E16" s="25"/>
      <c r="F16" s="25"/>
      <c r="G16" s="23"/>
      <c r="H16" s="23"/>
      <c r="I16" s="23"/>
      <c r="J16" s="23"/>
      <c r="K16" s="23"/>
      <c r="L16" s="18"/>
      <c r="M16" s="59" t="str">
        <f>CONCATENATE("Klassenzuteilung des Schuljahres ",Q22-2000,"/",R22-2000)</f>
        <v>Klassenzuteilung des Schuljahres 20/21</v>
      </c>
      <c r="N16" s="100"/>
      <c r="X16" s="257"/>
      <c r="Y16" s="344" t="s">
        <v>19</v>
      </c>
      <c r="AB16" s="181">
        <v>4915</v>
      </c>
      <c r="AC16" s="181" t="s">
        <v>125</v>
      </c>
      <c r="AD16" s="347" t="s">
        <v>160</v>
      </c>
      <c r="AE16" s="348"/>
      <c r="AF16" s="275">
        <v>1.5</v>
      </c>
      <c r="AG16" s="275">
        <v>3.5</v>
      </c>
      <c r="AH16" s="275">
        <v>5.5</v>
      </c>
      <c r="AI16" s="275">
        <v>7.5</v>
      </c>
      <c r="AJ16" s="275">
        <v>9.5</v>
      </c>
      <c r="AK16" s="276">
        <f t="shared" si="0"/>
        <v>1.5</v>
      </c>
    </row>
    <row r="17" spans="1:29" ht="15">
      <c r="A17" s="51" t="s">
        <v>13</v>
      </c>
      <c r="B17" s="102" t="s">
        <v>180</v>
      </c>
      <c r="C17" s="101"/>
      <c r="D17" s="353"/>
      <c r="E17" s="375"/>
      <c r="F17" s="375"/>
      <c r="G17" s="375"/>
      <c r="H17" s="375"/>
      <c r="I17" s="376"/>
      <c r="J17" s="23"/>
      <c r="K17" s="23"/>
      <c r="L17" s="18"/>
      <c r="M17" s="18"/>
      <c r="N17" s="50"/>
      <c r="Y17" s="344" t="s">
        <v>20</v>
      </c>
      <c r="AB17" s="181">
        <v>4856</v>
      </c>
      <c r="AC17" s="181" t="s">
        <v>126</v>
      </c>
    </row>
    <row r="18" spans="1:29" ht="15">
      <c r="A18" s="103"/>
      <c r="B18" s="58" t="s">
        <v>15</v>
      </c>
      <c r="C18" s="22"/>
      <c r="D18" s="367"/>
      <c r="E18" s="368"/>
      <c r="F18" s="368"/>
      <c r="G18" s="369"/>
      <c r="H18" s="98"/>
      <c r="I18" s="98"/>
      <c r="J18" s="23"/>
      <c r="K18" s="23"/>
      <c r="L18" s="18"/>
      <c r="M18" s="18"/>
      <c r="N18" s="104"/>
      <c r="X18" s="257"/>
      <c r="AB18" s="181">
        <v>6265</v>
      </c>
      <c r="AC18" s="181" t="s">
        <v>127</v>
      </c>
    </row>
    <row r="19" spans="1:29" ht="15">
      <c r="A19" s="103"/>
      <c r="B19" s="58" t="s">
        <v>33</v>
      </c>
      <c r="C19" s="22"/>
      <c r="D19" s="363"/>
      <c r="E19" s="364"/>
      <c r="F19" s="23"/>
      <c r="G19" s="23"/>
      <c r="H19" s="60" t="s">
        <v>34</v>
      </c>
      <c r="I19" s="23"/>
      <c r="J19" s="381">
        <f>IF(D19&gt;0,VLOOKUP(AA15,AB15:AC19,2,FALSE),"")</f>
      </c>
      <c r="K19" s="382"/>
      <c r="L19" s="59" t="s">
        <v>102</v>
      </c>
      <c r="M19" s="361"/>
      <c r="N19" s="362"/>
      <c r="AB19" s="181">
        <v>6147</v>
      </c>
      <c r="AC19" s="181" t="s">
        <v>128</v>
      </c>
    </row>
    <row r="20" spans="1:21" ht="15">
      <c r="A20" s="49"/>
      <c r="B20" s="58"/>
      <c r="C20" s="22"/>
      <c r="D20" s="88"/>
      <c r="E20" s="88"/>
      <c r="F20" s="23"/>
      <c r="G20" s="23"/>
      <c r="H20" s="60"/>
      <c r="I20" s="23"/>
      <c r="J20" s="23"/>
      <c r="K20" s="23"/>
      <c r="L20" s="59" t="s">
        <v>113</v>
      </c>
      <c r="M20" s="361"/>
      <c r="N20" s="362"/>
      <c r="U20" s="339" t="s">
        <v>236</v>
      </c>
    </row>
    <row r="21" spans="1:24" ht="15" thickBot="1">
      <c r="A21" s="52"/>
      <c r="B21" s="58" t="s">
        <v>179</v>
      </c>
      <c r="C21" s="22"/>
      <c r="D21" s="22"/>
      <c r="E21" s="23"/>
      <c r="F21" s="23"/>
      <c r="G21" s="23"/>
      <c r="H21" s="23"/>
      <c r="I21" s="361"/>
      <c r="J21" s="365"/>
      <c r="K21" s="366"/>
      <c r="L21" s="18"/>
      <c r="M21" s="18"/>
      <c r="N21" s="105"/>
      <c r="U21" s="340">
        <v>2020</v>
      </c>
      <c r="X21" s="257"/>
    </row>
    <row r="22" spans="1:27" ht="13.5">
      <c r="A22" s="52" t="s">
        <v>5</v>
      </c>
      <c r="B22" s="58" t="str">
        <f>CONCATENATE(Q23,". Semester Schuljahr ",Q22,"/",R22)</f>
        <v>2. Semester Schuljahr 2020/2021</v>
      </c>
      <c r="C22" s="18"/>
      <c r="D22" s="22"/>
      <c r="E22" s="23"/>
      <c r="F22" s="23"/>
      <c r="G22" s="23"/>
      <c r="H22" s="23"/>
      <c r="I22" s="23"/>
      <c r="J22" s="23"/>
      <c r="K22" s="63" t="s">
        <v>36</v>
      </c>
      <c r="L22" s="64">
        <f>Q25</f>
        <v>44249</v>
      </c>
      <c r="M22" s="59" t="s">
        <v>37</v>
      </c>
      <c r="N22" s="65">
        <f>S25</f>
        <v>44386</v>
      </c>
      <c r="P22" s="181" t="s">
        <v>23</v>
      </c>
      <c r="Q22" s="286">
        <f>U21</f>
        <v>2020</v>
      </c>
      <c r="R22" s="287">
        <f>Q22+1</f>
        <v>2021</v>
      </c>
      <c r="U22" s="341">
        <v>2</v>
      </c>
      <c r="Y22" s="329" t="s">
        <v>52</v>
      </c>
      <c r="Z22" s="137"/>
      <c r="AA22" s="330" t="s">
        <v>214</v>
      </c>
    </row>
    <row r="23" spans="1:27" ht="13.5">
      <c r="A23" s="52"/>
      <c r="B23" s="22"/>
      <c r="C23" s="18"/>
      <c r="D23" s="22"/>
      <c r="E23" s="23"/>
      <c r="F23" s="23"/>
      <c r="G23" s="23"/>
      <c r="H23" s="23"/>
      <c r="I23" s="23"/>
      <c r="J23" s="23"/>
      <c r="K23" s="26"/>
      <c r="L23" s="27"/>
      <c r="M23" s="24"/>
      <c r="N23" s="53"/>
      <c r="P23" s="181" t="s">
        <v>24</v>
      </c>
      <c r="Q23" s="286">
        <f>U22</f>
        <v>2</v>
      </c>
      <c r="U23" s="342">
        <v>44249</v>
      </c>
      <c r="X23" s="257"/>
      <c r="Y23" s="163" t="s">
        <v>215</v>
      </c>
      <c r="Z23" s="144" t="s">
        <v>216</v>
      </c>
      <c r="AA23" s="146">
        <f>IF(N16&lt;="BS 2",0,1)</f>
        <v>0</v>
      </c>
    </row>
    <row r="24" spans="1:27" ht="15" thickBot="1">
      <c r="A24" s="54" t="s">
        <v>31</v>
      </c>
      <c r="B24" s="373">
        <f>Q26</f>
        <v>44180</v>
      </c>
      <c r="C24" s="374"/>
      <c r="D24" s="374"/>
      <c r="E24" s="374"/>
      <c r="F24" s="374"/>
      <c r="G24" s="374"/>
      <c r="H24" s="56"/>
      <c r="I24" s="56"/>
      <c r="J24" s="56"/>
      <c r="K24" s="56"/>
      <c r="L24" s="55"/>
      <c r="M24" s="55"/>
      <c r="N24" s="57"/>
      <c r="O24" s="288"/>
      <c r="P24" s="181" t="s">
        <v>29</v>
      </c>
      <c r="R24" s="83">
        <f>U23</f>
        <v>44249</v>
      </c>
      <c r="T24" s="288"/>
      <c r="U24" s="342">
        <v>44386</v>
      </c>
      <c r="Y24" s="179" t="s">
        <v>217</v>
      </c>
      <c r="Z24" s="173" t="s">
        <v>218</v>
      </c>
      <c r="AA24" s="174"/>
    </row>
    <row r="25" spans="1:21" ht="14.25" thickBot="1">
      <c r="A25" s="1"/>
      <c r="O25" s="289"/>
      <c r="P25" s="181" t="s">
        <v>11</v>
      </c>
      <c r="Q25" s="290">
        <f>R24</f>
        <v>44249</v>
      </c>
      <c r="R25" s="181" t="s">
        <v>12</v>
      </c>
      <c r="S25" s="291">
        <f>U24</f>
        <v>44386</v>
      </c>
      <c r="T25" s="289"/>
      <c r="U25" s="343">
        <v>44180</v>
      </c>
    </row>
    <row r="26" spans="1:20" ht="31.5" customHeight="1" thickBot="1">
      <c r="A26" s="370" t="s">
        <v>232</v>
      </c>
      <c r="B26" s="371"/>
      <c r="C26" s="371"/>
      <c r="D26" s="371"/>
      <c r="E26" s="371"/>
      <c r="F26" s="371"/>
      <c r="G26" s="371"/>
      <c r="H26" s="371"/>
      <c r="I26" s="371"/>
      <c r="J26" s="371"/>
      <c r="K26" s="371"/>
      <c r="L26" s="371"/>
      <c r="M26" s="371"/>
      <c r="N26" s="372"/>
      <c r="O26" s="289"/>
      <c r="P26" s="181" t="s">
        <v>108</v>
      </c>
      <c r="Q26" s="83">
        <f>U25</f>
        <v>44180</v>
      </c>
      <c r="R26" s="251" t="str">
        <f>VLOOKUP(AA27,AB27:AC33,2,FALSE)</f>
        <v>Dienstag</v>
      </c>
      <c r="S26" s="289"/>
      <c r="T26" s="289"/>
    </row>
    <row r="27" spans="1:29" ht="13.5">
      <c r="A27" s="1"/>
      <c r="O27" s="289"/>
      <c r="Q27" s="289"/>
      <c r="R27" s="289"/>
      <c r="S27" s="289"/>
      <c r="T27" s="289"/>
      <c r="AA27" s="181">
        <f>WEEKDAY(Q26)</f>
        <v>3</v>
      </c>
      <c r="AB27" s="181">
        <v>1</v>
      </c>
      <c r="AC27" s="181" t="s">
        <v>112</v>
      </c>
    </row>
    <row r="28" spans="1:29" ht="13.5">
      <c r="A28" s="77" t="s">
        <v>0</v>
      </c>
      <c r="B28" s="78"/>
      <c r="C28" s="78"/>
      <c r="D28" s="78"/>
      <c r="E28" s="79"/>
      <c r="F28" s="79"/>
      <c r="G28" s="79"/>
      <c r="H28" s="79"/>
      <c r="I28" s="79"/>
      <c r="J28" s="79"/>
      <c r="K28" s="79"/>
      <c r="L28" s="80" t="s">
        <v>4</v>
      </c>
      <c r="M28" s="80" t="s">
        <v>9</v>
      </c>
      <c r="N28" s="81" t="s">
        <v>10</v>
      </c>
      <c r="O28" s="289"/>
      <c r="P28" s="292" t="s">
        <v>103</v>
      </c>
      <c r="Q28" s="293"/>
      <c r="R28" s="293"/>
      <c r="S28" s="293"/>
      <c r="T28" s="294"/>
      <c r="U28" s="314"/>
      <c r="V28" s="314"/>
      <c r="W28" s="314"/>
      <c r="X28" s="314"/>
      <c r="Y28" s="314"/>
      <c r="AB28" s="181">
        <v>2</v>
      </c>
      <c r="AC28" s="181" t="s">
        <v>0</v>
      </c>
    </row>
    <row r="29" spans="1:29" ht="18">
      <c r="A29" s="6" t="s">
        <v>45</v>
      </c>
      <c r="B29" s="7" t="s">
        <v>63</v>
      </c>
      <c r="C29" s="7"/>
      <c r="D29" s="7"/>
      <c r="E29" s="8"/>
      <c r="F29" s="8"/>
      <c r="G29" s="8"/>
      <c r="H29" s="8"/>
      <c r="I29" s="8"/>
      <c r="J29" s="11"/>
      <c r="K29" s="20"/>
      <c r="L29" s="12">
        <f>IF($M$6="","",AK$7)</f>
      </c>
      <c r="M29" s="13">
        <f aca="true" t="shared" si="1" ref="M29:M35">COUNTIF($U$37:$Y$41,"wahr")</f>
        <v>17</v>
      </c>
      <c r="N29" s="14" t="str">
        <f aca="true" t="shared" si="2" ref="N29:N35">IF(U29=TRUE,L29*M29," ")</f>
        <v> </v>
      </c>
      <c r="O29" s="289"/>
      <c r="P29" s="295" t="s">
        <v>104</v>
      </c>
      <c r="Q29" s="296"/>
      <c r="R29" s="296"/>
      <c r="S29" s="296"/>
      <c r="T29" s="297"/>
      <c r="U29" s="314" t="b">
        <v>0</v>
      </c>
      <c r="V29" s="314">
        <f aca="true" t="shared" si="3" ref="V29:V35">IF(U29=TRUE,1,0)</f>
        <v>0</v>
      </c>
      <c r="W29" s="314"/>
      <c r="X29" s="314"/>
      <c r="Y29" s="314"/>
      <c r="AB29" s="181">
        <v>3</v>
      </c>
      <c r="AC29" s="181" t="s">
        <v>7</v>
      </c>
    </row>
    <row r="30" spans="1:29" ht="18">
      <c r="A30" s="6" t="s">
        <v>46</v>
      </c>
      <c r="B30" s="7" t="s">
        <v>6</v>
      </c>
      <c r="C30" s="7"/>
      <c r="D30" s="7"/>
      <c r="E30" s="8"/>
      <c r="F30" s="8"/>
      <c r="G30" s="8"/>
      <c r="H30" s="8"/>
      <c r="I30" s="8"/>
      <c r="J30" s="11"/>
      <c r="K30" s="20"/>
      <c r="L30" s="12">
        <f>IF($M$6="","",AK$8)</f>
      </c>
      <c r="M30" s="13">
        <f t="shared" si="1"/>
        <v>17</v>
      </c>
      <c r="N30" s="14" t="str">
        <f t="shared" si="2"/>
        <v> </v>
      </c>
      <c r="O30" s="289"/>
      <c r="P30" s="295" t="s">
        <v>105</v>
      </c>
      <c r="Q30" s="296"/>
      <c r="R30" s="296"/>
      <c r="S30" s="296"/>
      <c r="T30" s="297"/>
      <c r="U30" s="314" t="b">
        <v>0</v>
      </c>
      <c r="V30" s="314">
        <f t="shared" si="3"/>
        <v>0</v>
      </c>
      <c r="W30" s="314"/>
      <c r="X30" s="314"/>
      <c r="Y30" s="314"/>
      <c r="AB30" s="181">
        <v>4</v>
      </c>
      <c r="AC30" s="181" t="s">
        <v>109</v>
      </c>
    </row>
    <row r="31" spans="1:29" ht="18">
      <c r="A31" s="6" t="s">
        <v>47</v>
      </c>
      <c r="B31" s="7" t="s">
        <v>202</v>
      </c>
      <c r="C31" s="7"/>
      <c r="D31" s="7"/>
      <c r="E31" s="8"/>
      <c r="F31" s="8"/>
      <c r="G31" s="8"/>
      <c r="H31" s="8"/>
      <c r="I31" s="8"/>
      <c r="J31" s="11"/>
      <c r="K31" s="20"/>
      <c r="L31" s="12">
        <f>IF($M$6="","",AK$9)</f>
      </c>
      <c r="M31" s="13">
        <f t="shared" si="1"/>
        <v>17</v>
      </c>
      <c r="N31" s="14" t="str">
        <f t="shared" si="2"/>
        <v> </v>
      </c>
      <c r="O31" s="289"/>
      <c r="P31" s="298" t="s">
        <v>107</v>
      </c>
      <c r="Q31" s="299"/>
      <c r="R31" s="299"/>
      <c r="S31" s="299"/>
      <c r="T31" s="300"/>
      <c r="U31" s="314" t="b">
        <v>0</v>
      </c>
      <c r="V31" s="314">
        <f t="shared" si="3"/>
        <v>0</v>
      </c>
      <c r="W31" s="314"/>
      <c r="X31" s="314"/>
      <c r="Y31" s="314"/>
      <c r="AB31" s="181">
        <v>5</v>
      </c>
      <c r="AC31" s="181" t="s">
        <v>8</v>
      </c>
    </row>
    <row r="32" spans="1:29" ht="18">
      <c r="A32" s="6" t="s">
        <v>48</v>
      </c>
      <c r="B32" s="7" t="s">
        <v>203</v>
      </c>
      <c r="C32" s="7"/>
      <c r="D32" s="7"/>
      <c r="E32" s="8"/>
      <c r="F32" s="8"/>
      <c r="G32" s="8"/>
      <c r="H32" s="8"/>
      <c r="I32" s="8"/>
      <c r="J32" s="11"/>
      <c r="K32" s="20"/>
      <c r="L32" s="12">
        <f>IF($M$6="","",AK$10)</f>
      </c>
      <c r="M32" s="13">
        <f t="shared" si="1"/>
        <v>17</v>
      </c>
      <c r="N32" s="14" t="str">
        <f t="shared" si="2"/>
        <v> </v>
      </c>
      <c r="O32" s="289">
        <f>IF(M6="",IF(SUM(V29:V35)&gt;0,"Bitte am Anfang das steuerbare Einkommen eingeben!",""),"")</f>
      </c>
      <c r="P32" s="301" t="s">
        <v>106</v>
      </c>
      <c r="Q32" s="302"/>
      <c r="R32" s="302"/>
      <c r="S32" s="302"/>
      <c r="T32" s="303"/>
      <c r="U32" s="314" t="b">
        <v>0</v>
      </c>
      <c r="V32" s="314">
        <f t="shared" si="3"/>
        <v>0</v>
      </c>
      <c r="W32" s="314"/>
      <c r="X32" s="314"/>
      <c r="Y32" s="314"/>
      <c r="AB32" s="181">
        <v>6</v>
      </c>
      <c r="AC32" s="181" t="s">
        <v>110</v>
      </c>
    </row>
    <row r="33" spans="1:29" ht="18">
      <c r="A33" s="6" t="s">
        <v>49</v>
      </c>
      <c r="B33" s="7" t="s">
        <v>204</v>
      </c>
      <c r="C33" s="7"/>
      <c r="D33" s="7"/>
      <c r="E33" s="8"/>
      <c r="F33" s="8"/>
      <c r="G33" s="8"/>
      <c r="H33" s="8"/>
      <c r="I33" s="8"/>
      <c r="J33" s="11"/>
      <c r="K33" s="20"/>
      <c r="L33" s="12">
        <f>IF($M$6="","",AK$11)</f>
      </c>
      <c r="M33" s="13">
        <f t="shared" si="1"/>
        <v>17</v>
      </c>
      <c r="N33" s="14" t="str">
        <f t="shared" si="2"/>
        <v> </v>
      </c>
      <c r="O33" s="289"/>
      <c r="U33" s="314" t="b">
        <v>0</v>
      </c>
      <c r="V33" s="314">
        <f t="shared" si="3"/>
        <v>0</v>
      </c>
      <c r="W33" s="314"/>
      <c r="X33" s="314"/>
      <c r="Y33" s="314"/>
      <c r="AB33" s="181">
        <v>7</v>
      </c>
      <c r="AC33" s="181" t="s">
        <v>111</v>
      </c>
    </row>
    <row r="34" spans="1:25" ht="18">
      <c r="A34" s="6" t="s">
        <v>50</v>
      </c>
      <c r="B34" s="7" t="s">
        <v>205</v>
      </c>
      <c r="C34" s="7"/>
      <c r="D34" s="7"/>
      <c r="E34" s="8"/>
      <c r="F34" s="8"/>
      <c r="G34" s="8"/>
      <c r="H34" s="8"/>
      <c r="I34" s="8"/>
      <c r="J34" s="11"/>
      <c r="K34" s="20"/>
      <c r="L34" s="12">
        <f>IF($M$6="","",AK$12)</f>
      </c>
      <c r="M34" s="13">
        <f t="shared" si="1"/>
        <v>17</v>
      </c>
      <c r="N34" s="14" t="str">
        <f t="shared" si="2"/>
        <v> </v>
      </c>
      <c r="O34" s="289"/>
      <c r="Q34" s="304"/>
      <c r="U34" s="314" t="b">
        <v>0</v>
      </c>
      <c r="V34" s="314">
        <f t="shared" si="3"/>
        <v>0</v>
      </c>
      <c r="W34" s="314"/>
      <c r="X34" s="314"/>
      <c r="Y34" s="314"/>
    </row>
    <row r="35" spans="1:25" ht="18">
      <c r="A35" s="6" t="s">
        <v>51</v>
      </c>
      <c r="B35" s="7" t="s">
        <v>206</v>
      </c>
      <c r="C35" s="7"/>
      <c r="D35" s="7"/>
      <c r="E35" s="8"/>
      <c r="F35" s="8"/>
      <c r="G35" s="8"/>
      <c r="H35" s="8"/>
      <c r="I35" s="8"/>
      <c r="J35" s="11"/>
      <c r="K35" s="20"/>
      <c r="L35" s="12">
        <f>IF($M$6="","",AK$13)</f>
      </c>
      <c r="M35" s="13">
        <f t="shared" si="1"/>
        <v>17</v>
      </c>
      <c r="N35" s="14" t="str">
        <f t="shared" si="2"/>
        <v> </v>
      </c>
      <c r="O35" s="289"/>
      <c r="U35" s="314" t="b">
        <v>0</v>
      </c>
      <c r="V35" s="314">
        <f t="shared" si="3"/>
        <v>0</v>
      </c>
      <c r="W35" s="314"/>
      <c r="X35" s="314"/>
      <c r="Y35" s="314"/>
    </row>
    <row r="36" spans="1:25" ht="18" customHeight="1">
      <c r="A36" s="33" t="s">
        <v>52</v>
      </c>
      <c r="B36" s="34"/>
      <c r="C36" s="35"/>
      <c r="D36" s="35"/>
      <c r="E36" s="36"/>
      <c r="F36" s="36"/>
      <c r="G36" s="36"/>
      <c r="H36" s="36"/>
      <c r="I36" s="36"/>
      <c r="J36" s="37"/>
      <c r="K36" s="38"/>
      <c r="L36" s="12">
        <f>IF($M$6="","",AK$16)</f>
      </c>
      <c r="M36" s="13">
        <f>IF($AA$23=0,"",COUNTIF($U$37:$Y$41,"wahr"))</f>
      </c>
      <c r="N36" s="14">
        <f>IF($AA$23=0,"",IF((V31+V33+V34)=0,"",L36*M36))</f>
      </c>
      <c r="P36" s="180"/>
      <c r="Q36" s="304"/>
      <c r="T36" s="181" t="s">
        <v>62</v>
      </c>
      <c r="U36" s="315" t="s">
        <v>61</v>
      </c>
      <c r="V36" s="316">
        <f>IF($N$16="KG",0,V31+V33+V35)</f>
        <v>0</v>
      </c>
      <c r="W36" s="317">
        <f>IF(V36&gt;0,1,0)</f>
        <v>0</v>
      </c>
      <c r="X36" s="314"/>
      <c r="Y36" s="314"/>
    </row>
    <row r="37" spans="1:25" ht="14.25">
      <c r="A37" s="96" t="s">
        <v>118</v>
      </c>
      <c r="B37" s="15"/>
      <c r="C37" s="345">
        <f>R24</f>
        <v>44249</v>
      </c>
      <c r="D37" s="5"/>
      <c r="E37" s="345">
        <f>C37+7</f>
        <v>44256</v>
      </c>
      <c r="F37" s="5"/>
      <c r="G37" s="345">
        <f>E37+7</f>
        <v>44263</v>
      </c>
      <c r="H37" s="5"/>
      <c r="I37" s="345">
        <f>G37+7</f>
        <v>44270</v>
      </c>
      <c r="J37" s="5"/>
      <c r="K37" s="345">
        <f>I37+7</f>
        <v>44277</v>
      </c>
      <c r="M37" s="16"/>
      <c r="U37" s="181" t="b">
        <v>1</v>
      </c>
      <c r="V37" s="181" t="b">
        <v>1</v>
      </c>
      <c r="W37" s="181" t="b">
        <v>1</v>
      </c>
      <c r="X37" s="181" t="b">
        <v>1</v>
      </c>
      <c r="Y37" s="181" t="b">
        <v>1</v>
      </c>
    </row>
    <row r="38" spans="1:25" ht="14.25">
      <c r="A38" s="96" t="s">
        <v>119</v>
      </c>
      <c r="B38" s="17"/>
      <c r="C38" s="346">
        <f>K37+7</f>
        <v>44284</v>
      </c>
      <c r="D38" s="4"/>
      <c r="E38" s="346">
        <f>C38+7</f>
        <v>44291</v>
      </c>
      <c r="F38" s="4"/>
      <c r="G38" s="346">
        <f>E38+7</f>
        <v>44298</v>
      </c>
      <c r="H38" s="4"/>
      <c r="I38" s="346">
        <f>G38+7</f>
        <v>44305</v>
      </c>
      <c r="J38" s="4"/>
      <c r="K38" s="346">
        <f>I38+7</f>
        <v>44312</v>
      </c>
      <c r="M38" s="16"/>
      <c r="U38" s="181" t="b">
        <v>1</v>
      </c>
      <c r="V38" s="181" t="b">
        <v>0</v>
      </c>
      <c r="W38" s="181" t="b">
        <v>0</v>
      </c>
      <c r="X38" s="181" t="b">
        <v>1</v>
      </c>
      <c r="Y38" s="181" t="b">
        <v>1</v>
      </c>
    </row>
    <row r="39" spans="1:25" ht="14.25">
      <c r="A39" s="96" t="s">
        <v>115</v>
      </c>
      <c r="B39" s="17"/>
      <c r="C39" s="346">
        <f>K38+7</f>
        <v>44319</v>
      </c>
      <c r="D39" s="4"/>
      <c r="E39" s="346">
        <f>C39+7</f>
        <v>44326</v>
      </c>
      <c r="F39" s="4"/>
      <c r="G39" s="346">
        <f>E39+7</f>
        <v>44333</v>
      </c>
      <c r="H39" s="4"/>
      <c r="I39" s="346">
        <f>G39+7</f>
        <v>44340</v>
      </c>
      <c r="J39" s="4"/>
      <c r="K39" s="346">
        <f>I39+7</f>
        <v>44347</v>
      </c>
      <c r="M39" s="16"/>
      <c r="U39" s="181" t="b">
        <v>1</v>
      </c>
      <c r="V39" s="181" t="b">
        <v>1</v>
      </c>
      <c r="W39" s="181" t="b">
        <v>1</v>
      </c>
      <c r="X39" s="181" t="b">
        <v>0</v>
      </c>
      <c r="Y39" s="181" t="b">
        <v>1</v>
      </c>
    </row>
    <row r="40" spans="1:25" ht="14.25">
      <c r="A40" s="96" t="s">
        <v>116</v>
      </c>
      <c r="B40" s="17"/>
      <c r="C40" s="346">
        <f>K39+7</f>
        <v>44354</v>
      </c>
      <c r="D40" s="4"/>
      <c r="E40" s="346">
        <f>C40+7</f>
        <v>44361</v>
      </c>
      <c r="F40" s="4"/>
      <c r="G40" s="346">
        <f>E40+7</f>
        <v>44368</v>
      </c>
      <c r="H40" s="4"/>
      <c r="I40" s="346">
        <f>G40+7</f>
        <v>44375</v>
      </c>
      <c r="J40" s="4"/>
      <c r="K40" s="346">
        <f>I40+7</f>
        <v>44382</v>
      </c>
      <c r="M40" s="16"/>
      <c r="U40" s="181" t="b">
        <v>1</v>
      </c>
      <c r="V40" s="181" t="b">
        <v>1</v>
      </c>
      <c r="W40" s="181" t="b">
        <v>1</v>
      </c>
      <c r="X40" s="181" t="b">
        <v>1</v>
      </c>
      <c r="Y40" s="181" t="b">
        <v>1</v>
      </c>
    </row>
    <row r="41" spans="1:25" ht="14.25">
      <c r="A41" s="96" t="s">
        <v>117</v>
      </c>
      <c r="B41" s="17"/>
      <c r="C41" s="346">
        <f>K40+7</f>
        <v>44389</v>
      </c>
      <c r="D41" s="4"/>
      <c r="E41" s="346">
        <f>C41+7</f>
        <v>44396</v>
      </c>
      <c r="F41" s="4"/>
      <c r="G41" s="346">
        <f>E41+7</f>
        <v>44403</v>
      </c>
      <c r="H41" s="4"/>
      <c r="I41" s="346">
        <f>G41+7</f>
        <v>44410</v>
      </c>
      <c r="J41" s="4"/>
      <c r="K41" s="346">
        <f>I41+7</f>
        <v>44417</v>
      </c>
      <c r="U41" s="181" t="b">
        <v>0</v>
      </c>
      <c r="V41" s="181" t="b">
        <v>0</v>
      </c>
      <c r="W41" s="181" t="b">
        <v>0</v>
      </c>
      <c r="X41" s="181" t="b">
        <v>0</v>
      </c>
      <c r="Y41" s="181" t="b">
        <v>0</v>
      </c>
    </row>
    <row r="42" spans="2:25" ht="15">
      <c r="B42" s="18"/>
      <c r="C42" s="19"/>
      <c r="D42" s="19"/>
      <c r="E42" s="19"/>
      <c r="F42" s="19"/>
      <c r="G42" s="19"/>
      <c r="H42" s="19"/>
      <c r="I42" s="19"/>
      <c r="J42" s="19"/>
      <c r="K42" s="19"/>
      <c r="O42" s="288"/>
      <c r="P42" s="288"/>
      <c r="Q42" s="288"/>
      <c r="R42" s="288"/>
      <c r="S42" s="288"/>
      <c r="T42" s="288"/>
      <c r="U42" s="314"/>
      <c r="V42" s="314"/>
      <c r="W42" s="314"/>
      <c r="X42" s="314"/>
      <c r="Y42" s="314"/>
    </row>
    <row r="43" spans="15:25" ht="13.5">
      <c r="O43" s="289"/>
      <c r="P43" s="289"/>
      <c r="Q43" s="289"/>
      <c r="R43" s="289"/>
      <c r="S43" s="289"/>
      <c r="T43" s="289"/>
      <c r="U43" s="314"/>
      <c r="V43" s="314"/>
      <c r="W43" s="314"/>
      <c r="X43" s="314"/>
      <c r="Y43" s="314"/>
    </row>
    <row r="44" spans="1:25" ht="13.5">
      <c r="A44" s="77" t="s">
        <v>7</v>
      </c>
      <c r="B44" s="78"/>
      <c r="C44" s="78"/>
      <c r="D44" s="78"/>
      <c r="E44" s="79"/>
      <c r="F44" s="79"/>
      <c r="G44" s="79"/>
      <c r="H44" s="79"/>
      <c r="I44" s="79"/>
      <c r="J44" s="79"/>
      <c r="K44" s="79"/>
      <c r="L44" s="80" t="s">
        <v>4</v>
      </c>
      <c r="M44" s="80" t="s">
        <v>9</v>
      </c>
      <c r="N44" s="81" t="s">
        <v>10</v>
      </c>
      <c r="O44" s="289"/>
      <c r="P44" s="289"/>
      <c r="Q44" s="289"/>
      <c r="R44" s="289"/>
      <c r="S44" s="289"/>
      <c r="T44" s="289"/>
      <c r="U44" s="314"/>
      <c r="V44" s="314"/>
      <c r="W44" s="314"/>
      <c r="X44" s="314"/>
      <c r="Y44" s="314"/>
    </row>
    <row r="45" spans="1:25" ht="18">
      <c r="A45" s="6" t="s">
        <v>45</v>
      </c>
      <c r="B45" s="7" t="s">
        <v>63</v>
      </c>
      <c r="C45" s="7"/>
      <c r="D45" s="7"/>
      <c r="E45" s="8"/>
      <c r="F45" s="8"/>
      <c r="G45" s="8"/>
      <c r="H45" s="8"/>
      <c r="I45" s="8"/>
      <c r="J45" s="11"/>
      <c r="K45" s="20"/>
      <c r="L45" s="12">
        <f>IF($M$6="","",AK$7)</f>
      </c>
      <c r="M45" s="13">
        <f aca="true" t="shared" si="4" ref="M45:M51">COUNTIF($U$53:$Y$57,"wahr")</f>
        <v>18</v>
      </c>
      <c r="N45" s="14" t="str">
        <f aca="true" t="shared" si="5" ref="N45:N51">IF(U45=TRUE,L45*M45," ")</f>
        <v> </v>
      </c>
      <c r="O45" s="289"/>
      <c r="P45" s="289"/>
      <c r="Q45" s="289"/>
      <c r="R45" s="289"/>
      <c r="S45" s="289"/>
      <c r="T45" s="289"/>
      <c r="U45" s="314" t="b">
        <v>0</v>
      </c>
      <c r="V45" s="314">
        <f aca="true" t="shared" si="6" ref="V45:V51">IF(U45=TRUE,1,0)</f>
        <v>0</v>
      </c>
      <c r="W45" s="314"/>
      <c r="X45" s="314"/>
      <c r="Y45" s="314"/>
    </row>
    <row r="46" spans="1:25" ht="18">
      <c r="A46" s="6" t="s">
        <v>46</v>
      </c>
      <c r="B46" s="7" t="s">
        <v>6</v>
      </c>
      <c r="C46" s="7"/>
      <c r="D46" s="7"/>
      <c r="E46" s="8"/>
      <c r="F46" s="8"/>
      <c r="G46" s="8"/>
      <c r="H46" s="8"/>
      <c r="I46" s="8"/>
      <c r="J46" s="11"/>
      <c r="K46" s="20"/>
      <c r="L46" s="12">
        <f>IF($M$6="","",AK$8)</f>
      </c>
      <c r="M46" s="13">
        <f t="shared" si="4"/>
        <v>18</v>
      </c>
      <c r="N46" s="14" t="str">
        <f t="shared" si="5"/>
        <v> </v>
      </c>
      <c r="O46" s="289"/>
      <c r="P46" s="289"/>
      <c r="Q46" s="289"/>
      <c r="R46" s="289"/>
      <c r="S46" s="289"/>
      <c r="T46" s="289"/>
      <c r="U46" s="314" t="b">
        <v>0</v>
      </c>
      <c r="V46" s="314">
        <f t="shared" si="6"/>
        <v>0</v>
      </c>
      <c r="W46" s="314"/>
      <c r="X46" s="314"/>
      <c r="Y46" s="314"/>
    </row>
    <row r="47" spans="1:25" ht="18">
      <c r="A47" s="6" t="s">
        <v>47</v>
      </c>
      <c r="B47" s="7" t="s">
        <v>202</v>
      </c>
      <c r="C47" s="7"/>
      <c r="D47" s="7"/>
      <c r="E47" s="8"/>
      <c r="F47" s="8"/>
      <c r="G47" s="8"/>
      <c r="H47" s="8"/>
      <c r="I47" s="8"/>
      <c r="J47" s="11"/>
      <c r="K47" s="20"/>
      <c r="L47" s="12">
        <f>IF($M$6="","",AK$9)</f>
      </c>
      <c r="M47" s="13">
        <f t="shared" si="4"/>
        <v>18</v>
      </c>
      <c r="N47" s="14" t="str">
        <f t="shared" si="5"/>
        <v> </v>
      </c>
      <c r="O47" s="289"/>
      <c r="U47" s="314" t="b">
        <v>0</v>
      </c>
      <c r="V47" s="314">
        <f t="shared" si="6"/>
        <v>0</v>
      </c>
      <c r="W47" s="314"/>
      <c r="X47" s="314"/>
      <c r="Y47" s="314"/>
    </row>
    <row r="48" spans="1:25" ht="18">
      <c r="A48" s="6" t="s">
        <v>48</v>
      </c>
      <c r="B48" s="7" t="s">
        <v>203</v>
      </c>
      <c r="C48" s="7"/>
      <c r="D48" s="7"/>
      <c r="E48" s="8"/>
      <c r="F48" s="8"/>
      <c r="G48" s="8"/>
      <c r="H48" s="8"/>
      <c r="I48" s="8"/>
      <c r="J48" s="11"/>
      <c r="K48" s="20"/>
      <c r="L48" s="12">
        <f>IF($M$6="","",AK$10)</f>
      </c>
      <c r="M48" s="13">
        <f t="shared" si="4"/>
        <v>18</v>
      </c>
      <c r="N48" s="14" t="str">
        <f t="shared" si="5"/>
        <v> </v>
      </c>
      <c r="O48" s="289">
        <f>IF(M6="",IF(SUM(V45:V51)&gt;0,"Bitte am Anfang das steuerbare Einkommen eingeben!",""),"")</f>
      </c>
      <c r="U48" s="314" t="b">
        <v>0</v>
      </c>
      <c r="V48" s="314">
        <f t="shared" si="6"/>
        <v>0</v>
      </c>
      <c r="W48" s="314"/>
      <c r="X48" s="314"/>
      <c r="Y48" s="314"/>
    </row>
    <row r="49" spans="1:25" ht="18">
      <c r="A49" s="6" t="s">
        <v>49</v>
      </c>
      <c r="B49" s="7" t="s">
        <v>204</v>
      </c>
      <c r="C49" s="7"/>
      <c r="D49" s="7"/>
      <c r="E49" s="8"/>
      <c r="F49" s="8"/>
      <c r="G49" s="8"/>
      <c r="H49" s="8"/>
      <c r="I49" s="8"/>
      <c r="J49" s="11"/>
      <c r="K49" s="20"/>
      <c r="L49" s="12">
        <f>IF($M$6="","",AK$11)</f>
      </c>
      <c r="M49" s="13">
        <f t="shared" si="4"/>
        <v>18</v>
      </c>
      <c r="N49" s="14" t="str">
        <f t="shared" si="5"/>
        <v> </v>
      </c>
      <c r="O49" s="289"/>
      <c r="U49" s="314" t="b">
        <v>0</v>
      </c>
      <c r="V49" s="314">
        <f t="shared" si="6"/>
        <v>0</v>
      </c>
      <c r="W49" s="314"/>
      <c r="X49" s="314"/>
      <c r="Y49" s="314"/>
    </row>
    <row r="50" spans="1:25" ht="18">
      <c r="A50" s="6" t="s">
        <v>50</v>
      </c>
      <c r="B50" s="7" t="s">
        <v>205</v>
      </c>
      <c r="C50" s="7"/>
      <c r="D50" s="7"/>
      <c r="E50" s="8"/>
      <c r="F50" s="8"/>
      <c r="G50" s="8"/>
      <c r="H50" s="8"/>
      <c r="I50" s="8"/>
      <c r="J50" s="11"/>
      <c r="K50" s="20"/>
      <c r="L50" s="12">
        <f>IF($M$6="","",AK$12)</f>
      </c>
      <c r="M50" s="13">
        <f t="shared" si="4"/>
        <v>18</v>
      </c>
      <c r="N50" s="14" t="str">
        <f t="shared" si="5"/>
        <v> </v>
      </c>
      <c r="O50" s="289"/>
      <c r="U50" s="314" t="b">
        <v>0</v>
      </c>
      <c r="V50" s="314">
        <f t="shared" si="6"/>
        <v>0</v>
      </c>
      <c r="W50" s="314"/>
      <c r="X50" s="314"/>
      <c r="Y50" s="314"/>
    </row>
    <row r="51" spans="1:25" ht="18">
      <c r="A51" s="6" t="s">
        <v>51</v>
      </c>
      <c r="B51" s="7" t="s">
        <v>206</v>
      </c>
      <c r="C51" s="7"/>
      <c r="D51" s="7"/>
      <c r="E51" s="8"/>
      <c r="F51" s="8"/>
      <c r="G51" s="8"/>
      <c r="H51" s="8"/>
      <c r="I51" s="8"/>
      <c r="J51" s="11"/>
      <c r="K51" s="20"/>
      <c r="L51" s="12">
        <f>IF($M$6="","",AK$13)</f>
      </c>
      <c r="M51" s="13">
        <f t="shared" si="4"/>
        <v>18</v>
      </c>
      <c r="N51" s="14" t="str">
        <f t="shared" si="5"/>
        <v> </v>
      </c>
      <c r="O51" s="289"/>
      <c r="U51" s="314" t="b">
        <v>0</v>
      </c>
      <c r="V51" s="314">
        <f t="shared" si="6"/>
        <v>0</v>
      </c>
      <c r="W51" s="314"/>
      <c r="X51" s="314"/>
      <c r="Y51" s="314"/>
    </row>
    <row r="52" spans="1:25" ht="18">
      <c r="A52" s="33" t="s">
        <v>52</v>
      </c>
      <c r="B52" s="7"/>
      <c r="C52" s="7"/>
      <c r="D52" s="7"/>
      <c r="E52" s="8"/>
      <c r="F52" s="8"/>
      <c r="G52" s="8"/>
      <c r="H52" s="8"/>
      <c r="I52" s="8"/>
      <c r="J52" s="11"/>
      <c r="K52" s="20"/>
      <c r="L52" s="12">
        <f>IF($M$6="","",AK$16)</f>
      </c>
      <c r="M52" s="13">
        <f>IF($AA$23=0,"",COUNTIF($U$53:$Y$57,"wahr"))</f>
      </c>
      <c r="N52" s="14">
        <f>IF($AA$23=0,"",IF((V47+V49+V50)=0,"",L52*M52))</f>
      </c>
      <c r="T52" s="181" t="s">
        <v>62</v>
      </c>
      <c r="U52" s="315" t="s">
        <v>61</v>
      </c>
      <c r="V52" s="316">
        <f>IF($N$16="KG",0,V47+V49+V51)</f>
        <v>0</v>
      </c>
      <c r="W52" s="317">
        <f>IF(V52&gt;0,1,0)</f>
        <v>0</v>
      </c>
      <c r="X52" s="314"/>
      <c r="Y52" s="314"/>
    </row>
    <row r="53" spans="1:25" ht="14.25">
      <c r="A53" s="96" t="s">
        <v>120</v>
      </c>
      <c r="B53" s="15"/>
      <c r="C53" s="345">
        <f>C37+1</f>
        <v>44250</v>
      </c>
      <c r="D53" s="5"/>
      <c r="E53" s="345">
        <f>C53+7</f>
        <v>44257</v>
      </c>
      <c r="F53" s="5"/>
      <c r="G53" s="345">
        <f>E53+7</f>
        <v>44264</v>
      </c>
      <c r="H53" s="5"/>
      <c r="I53" s="345">
        <f>G53+7</f>
        <v>44271</v>
      </c>
      <c r="J53" s="5"/>
      <c r="K53" s="345">
        <f>I53+7</f>
        <v>44278</v>
      </c>
      <c r="U53" s="181" t="b">
        <v>1</v>
      </c>
      <c r="V53" s="181" t="b">
        <v>1</v>
      </c>
      <c r="W53" s="181" t="b">
        <v>1</v>
      </c>
      <c r="X53" s="181" t="b">
        <v>1</v>
      </c>
      <c r="Y53" s="181" t="b">
        <v>1</v>
      </c>
    </row>
    <row r="54" spans="1:25" ht="14.25">
      <c r="A54" s="96" t="s">
        <v>119</v>
      </c>
      <c r="B54" s="17"/>
      <c r="C54" s="346">
        <f>K53+7</f>
        <v>44285</v>
      </c>
      <c r="D54" s="4"/>
      <c r="E54" s="346">
        <f>C54+7</f>
        <v>44292</v>
      </c>
      <c r="F54" s="4"/>
      <c r="G54" s="346">
        <f>E54+7</f>
        <v>44299</v>
      </c>
      <c r="H54" s="4"/>
      <c r="I54" s="346">
        <f>G54+7</f>
        <v>44306</v>
      </c>
      <c r="J54" s="4"/>
      <c r="K54" s="346">
        <f>I54+7</f>
        <v>44313</v>
      </c>
      <c r="U54" s="181" t="b">
        <v>1</v>
      </c>
      <c r="V54" s="181" t="b">
        <v>0</v>
      </c>
      <c r="W54" s="181" t="b">
        <v>0</v>
      </c>
      <c r="X54" s="181" t="b">
        <v>1</v>
      </c>
      <c r="Y54" s="181" t="b">
        <v>1</v>
      </c>
    </row>
    <row r="55" spans="1:25" ht="14.25">
      <c r="A55" s="96" t="s">
        <v>115</v>
      </c>
      <c r="B55" s="17"/>
      <c r="C55" s="346">
        <f>K54+7</f>
        <v>44320</v>
      </c>
      <c r="D55" s="4"/>
      <c r="E55" s="346">
        <f>C55+7</f>
        <v>44327</v>
      </c>
      <c r="F55" s="4"/>
      <c r="G55" s="346">
        <f>E55+7</f>
        <v>44334</v>
      </c>
      <c r="H55" s="4"/>
      <c r="I55" s="346">
        <f>G55+7</f>
        <v>44341</v>
      </c>
      <c r="J55" s="4"/>
      <c r="K55" s="346">
        <f>I55+7</f>
        <v>44348</v>
      </c>
      <c r="U55" s="181" t="b">
        <v>1</v>
      </c>
      <c r="V55" s="181" t="b">
        <v>1</v>
      </c>
      <c r="W55" s="181" t="b">
        <v>1</v>
      </c>
      <c r="X55" s="181" t="b">
        <v>1</v>
      </c>
      <c r="Y55" s="181" t="b">
        <v>1</v>
      </c>
    </row>
    <row r="56" spans="1:25" ht="14.25">
      <c r="A56" s="96" t="s">
        <v>116</v>
      </c>
      <c r="B56" s="17"/>
      <c r="C56" s="346">
        <f>K55+7</f>
        <v>44355</v>
      </c>
      <c r="D56" s="4"/>
      <c r="E56" s="346">
        <f>C56+7</f>
        <v>44362</v>
      </c>
      <c r="F56" s="4"/>
      <c r="G56" s="346">
        <f>E56+7</f>
        <v>44369</v>
      </c>
      <c r="H56" s="4"/>
      <c r="I56" s="346">
        <f>G56+7</f>
        <v>44376</v>
      </c>
      <c r="J56" s="4"/>
      <c r="K56" s="346">
        <f>I56+7</f>
        <v>44383</v>
      </c>
      <c r="M56" s="2" t="s">
        <v>40</v>
      </c>
      <c r="U56" s="181" t="b">
        <v>1</v>
      </c>
      <c r="V56" s="181" t="b">
        <v>1</v>
      </c>
      <c r="W56" s="181" t="b">
        <v>1</v>
      </c>
      <c r="X56" s="181" t="b">
        <v>1</v>
      </c>
      <c r="Y56" s="181" t="b">
        <v>1</v>
      </c>
    </row>
    <row r="57" spans="1:25" ht="14.25">
      <c r="A57" s="96" t="s">
        <v>117</v>
      </c>
      <c r="B57" s="17"/>
      <c r="C57" s="346">
        <f>K56+7</f>
        <v>44390</v>
      </c>
      <c r="D57" s="4"/>
      <c r="E57" s="346">
        <f>C57+7</f>
        <v>44397</v>
      </c>
      <c r="F57" s="4"/>
      <c r="G57" s="346">
        <f>E57+7</f>
        <v>44404</v>
      </c>
      <c r="H57" s="4"/>
      <c r="I57" s="346">
        <f>G57+7</f>
        <v>44411</v>
      </c>
      <c r="J57" s="4"/>
      <c r="K57" s="346">
        <f>I57+7</f>
        <v>44418</v>
      </c>
      <c r="U57" s="181" t="b">
        <v>0</v>
      </c>
      <c r="V57" s="181" t="b">
        <v>0</v>
      </c>
      <c r="W57" s="181" t="b">
        <v>0</v>
      </c>
      <c r="X57" s="181" t="b">
        <v>0</v>
      </c>
      <c r="Y57" s="181" t="b">
        <v>0</v>
      </c>
    </row>
    <row r="58" spans="2:25" ht="14.25">
      <c r="B58" s="18"/>
      <c r="C58" s="19"/>
      <c r="D58" s="19"/>
      <c r="E58" s="19"/>
      <c r="F58" s="19"/>
      <c r="G58" s="19"/>
      <c r="H58" s="19"/>
      <c r="I58" s="19"/>
      <c r="J58" s="19"/>
      <c r="K58" s="19"/>
      <c r="U58" s="314"/>
      <c r="V58" s="314"/>
      <c r="W58" s="314"/>
      <c r="X58" s="314"/>
      <c r="Y58" s="314"/>
    </row>
    <row r="59" spans="1:25" ht="13.5">
      <c r="A59" s="1"/>
      <c r="B59" s="1"/>
      <c r="C59" s="1"/>
      <c r="D59" s="1"/>
      <c r="E59" s="3"/>
      <c r="F59" s="3"/>
      <c r="G59" s="3"/>
      <c r="H59" s="3"/>
      <c r="I59" s="3"/>
      <c r="J59" s="3"/>
      <c r="K59" s="3"/>
      <c r="U59" s="314"/>
      <c r="V59" s="314"/>
      <c r="W59" s="314"/>
      <c r="X59" s="314"/>
      <c r="Y59" s="314"/>
    </row>
    <row r="60" spans="1:25" ht="13.5">
      <c r="A60" s="77" t="s">
        <v>209</v>
      </c>
      <c r="B60" s="78"/>
      <c r="C60" s="78"/>
      <c r="D60" s="78"/>
      <c r="E60" s="79"/>
      <c r="F60" s="79"/>
      <c r="G60" s="79"/>
      <c r="H60" s="79"/>
      <c r="I60" s="79"/>
      <c r="J60" s="79"/>
      <c r="K60" s="79"/>
      <c r="L60" s="80" t="s">
        <v>4</v>
      </c>
      <c r="M60" s="80" t="s">
        <v>9</v>
      </c>
      <c r="N60" s="81" t="s">
        <v>10</v>
      </c>
      <c r="U60" s="314"/>
      <c r="V60" s="314"/>
      <c r="W60" s="314"/>
      <c r="X60" s="314"/>
      <c r="Y60" s="314"/>
    </row>
    <row r="61" spans="1:25" ht="18">
      <c r="A61" s="6" t="s">
        <v>45</v>
      </c>
      <c r="B61" s="7" t="s">
        <v>63</v>
      </c>
      <c r="C61" s="7"/>
      <c r="D61" s="7"/>
      <c r="E61" s="8"/>
      <c r="F61" s="8"/>
      <c r="G61" s="8"/>
      <c r="H61" s="8"/>
      <c r="I61" s="8"/>
      <c r="J61" s="11"/>
      <c r="K61" s="20"/>
      <c r="L61" s="12">
        <f>IF($M$6="","",AK$7)</f>
      </c>
      <c r="M61" s="13">
        <f aca="true" t="shared" si="7" ref="M61:M67">COUNTIF($U$69:$Y$73,"wahr")</f>
        <v>18</v>
      </c>
      <c r="N61" s="14" t="str">
        <f aca="true" t="shared" si="8" ref="N61:N67">IF(U61=TRUE,L61*M61," ")</f>
        <v> </v>
      </c>
      <c r="O61" s="289"/>
      <c r="U61" s="314" t="b">
        <v>0</v>
      </c>
      <c r="V61" s="314">
        <f aca="true" t="shared" si="9" ref="V61:V67">IF(U61=TRUE,1,0)</f>
        <v>0</v>
      </c>
      <c r="W61" s="314"/>
      <c r="X61" s="314"/>
      <c r="Y61" s="314"/>
    </row>
    <row r="62" spans="1:25" ht="18">
      <c r="A62" s="6" t="s">
        <v>46</v>
      </c>
      <c r="B62" s="7" t="s">
        <v>6</v>
      </c>
      <c r="C62" s="7"/>
      <c r="D62" s="7"/>
      <c r="E62" s="8"/>
      <c r="F62" s="8"/>
      <c r="G62" s="8"/>
      <c r="H62" s="8"/>
      <c r="I62" s="8"/>
      <c r="J62" s="11"/>
      <c r="K62" s="20"/>
      <c r="L62" s="12">
        <f>IF($M$6="","",AK$8)</f>
      </c>
      <c r="M62" s="13">
        <f t="shared" si="7"/>
        <v>18</v>
      </c>
      <c r="N62" s="14" t="str">
        <f t="shared" si="8"/>
        <v> </v>
      </c>
      <c r="O62" s="289"/>
      <c r="U62" s="314" t="b">
        <v>0</v>
      </c>
      <c r="V62" s="314">
        <f t="shared" si="9"/>
        <v>0</v>
      </c>
      <c r="W62" s="314"/>
      <c r="X62" s="314"/>
      <c r="Y62" s="314"/>
    </row>
    <row r="63" spans="1:25" ht="18">
      <c r="A63" s="6" t="s">
        <v>47</v>
      </c>
      <c r="B63" s="7" t="s">
        <v>202</v>
      </c>
      <c r="C63" s="7"/>
      <c r="D63" s="7"/>
      <c r="E63" s="8"/>
      <c r="F63" s="8"/>
      <c r="G63" s="8"/>
      <c r="H63" s="8"/>
      <c r="I63" s="8"/>
      <c r="J63" s="11"/>
      <c r="K63" s="20"/>
      <c r="L63" s="12">
        <f>IF($M$6="","",AK$9)</f>
      </c>
      <c r="M63" s="13">
        <f t="shared" si="7"/>
        <v>18</v>
      </c>
      <c r="N63" s="14" t="str">
        <f t="shared" si="8"/>
        <v> </v>
      </c>
      <c r="O63" s="289"/>
      <c r="U63" s="314" t="b">
        <v>0</v>
      </c>
      <c r="V63" s="314">
        <f t="shared" si="9"/>
        <v>0</v>
      </c>
      <c r="W63" s="314"/>
      <c r="X63" s="314"/>
      <c r="Y63" s="314"/>
    </row>
    <row r="64" spans="1:25" ht="18">
      <c r="A64" s="6" t="s">
        <v>48</v>
      </c>
      <c r="B64" s="7" t="s">
        <v>203</v>
      </c>
      <c r="C64" s="7"/>
      <c r="D64" s="7"/>
      <c r="E64" s="8"/>
      <c r="F64" s="8"/>
      <c r="G64" s="8"/>
      <c r="H64" s="8"/>
      <c r="I64" s="8"/>
      <c r="J64" s="11"/>
      <c r="K64" s="20"/>
      <c r="L64" s="12">
        <f>IF($M$6="","",AK$10)</f>
      </c>
      <c r="M64" s="13">
        <f t="shared" si="7"/>
        <v>18</v>
      </c>
      <c r="N64" s="14" t="str">
        <f t="shared" si="8"/>
        <v> </v>
      </c>
      <c r="O64" s="289">
        <f>IF(M6="",IF(SUM(V61:V67)&gt;0,"Bitte am Anfang das steuerbare Einkommen eingeben!",""),"")</f>
      </c>
      <c r="U64" s="314" t="b">
        <v>0</v>
      </c>
      <c r="V64" s="314">
        <f t="shared" si="9"/>
        <v>0</v>
      </c>
      <c r="W64" s="314"/>
      <c r="X64" s="314"/>
      <c r="Y64" s="314"/>
    </row>
    <row r="65" spans="1:25" ht="18">
      <c r="A65" s="6" t="s">
        <v>49</v>
      </c>
      <c r="B65" s="7" t="s">
        <v>207</v>
      </c>
      <c r="C65" s="7"/>
      <c r="D65" s="7"/>
      <c r="E65" s="8"/>
      <c r="F65" s="8"/>
      <c r="G65" s="8"/>
      <c r="H65" s="8"/>
      <c r="I65" s="8"/>
      <c r="J65" s="11"/>
      <c r="K65" s="20"/>
      <c r="L65" s="12">
        <f>IF($M$6="","",AK$11)</f>
      </c>
      <c r="M65" s="13">
        <f t="shared" si="7"/>
        <v>18</v>
      </c>
      <c r="N65" s="14" t="str">
        <f t="shared" si="8"/>
        <v> </v>
      </c>
      <c r="O65" s="289"/>
      <c r="U65" s="314" t="b">
        <v>0</v>
      </c>
      <c r="V65" s="314">
        <f t="shared" si="9"/>
        <v>0</v>
      </c>
      <c r="W65" s="314"/>
      <c r="X65" s="314"/>
      <c r="Y65" s="314"/>
    </row>
    <row r="66" spans="1:25" ht="18">
      <c r="A66" s="6" t="s">
        <v>50</v>
      </c>
      <c r="B66" s="7" t="s">
        <v>208</v>
      </c>
      <c r="C66" s="7"/>
      <c r="D66" s="7"/>
      <c r="E66" s="8"/>
      <c r="F66" s="8"/>
      <c r="G66" s="8"/>
      <c r="H66" s="8"/>
      <c r="I66" s="8"/>
      <c r="J66" s="11"/>
      <c r="K66" s="20"/>
      <c r="L66" s="12">
        <f>IF($M$6="","",AK$12)</f>
      </c>
      <c r="M66" s="13">
        <f t="shared" si="7"/>
        <v>18</v>
      </c>
      <c r="N66" s="14" t="str">
        <f t="shared" si="8"/>
        <v> </v>
      </c>
      <c r="O66" s="289"/>
      <c r="U66" s="314" t="b">
        <v>0</v>
      </c>
      <c r="V66" s="314">
        <f t="shared" si="9"/>
        <v>0</v>
      </c>
      <c r="W66" s="314"/>
      <c r="X66" s="314"/>
      <c r="Y66" s="314"/>
    </row>
    <row r="67" spans="1:25" ht="18">
      <c r="A67" s="6" t="s">
        <v>51</v>
      </c>
      <c r="B67" s="7" t="s">
        <v>206</v>
      </c>
      <c r="C67" s="7"/>
      <c r="D67" s="7"/>
      <c r="E67" s="8"/>
      <c r="F67" s="8"/>
      <c r="G67" s="8"/>
      <c r="H67" s="8"/>
      <c r="I67" s="8"/>
      <c r="J67" s="11"/>
      <c r="K67" s="20"/>
      <c r="L67" s="12">
        <f>IF($M$6="","",AK$13)</f>
      </c>
      <c r="M67" s="13">
        <f t="shared" si="7"/>
        <v>18</v>
      </c>
      <c r="N67" s="14" t="str">
        <f t="shared" si="8"/>
        <v> </v>
      </c>
      <c r="O67" s="289"/>
      <c r="U67" s="314" t="b">
        <v>0</v>
      </c>
      <c r="V67" s="314">
        <f t="shared" si="9"/>
        <v>0</v>
      </c>
      <c r="W67" s="314"/>
      <c r="X67" s="314"/>
      <c r="Y67" s="314"/>
    </row>
    <row r="68" spans="1:25" ht="18">
      <c r="A68" s="33" t="s">
        <v>52</v>
      </c>
      <c r="B68" s="7"/>
      <c r="C68" s="7"/>
      <c r="D68" s="7"/>
      <c r="E68" s="8"/>
      <c r="F68" s="8"/>
      <c r="G68" s="8"/>
      <c r="H68" s="8"/>
      <c r="I68" s="8"/>
      <c r="J68" s="11"/>
      <c r="K68" s="20"/>
      <c r="L68" s="12">
        <f>IF($M$6="","",AK$16)</f>
      </c>
      <c r="M68" s="13">
        <f>IF($AA$23=0,"",COUNTIF($U$69:$Y$73,"wahr"))</f>
      </c>
      <c r="N68" s="14">
        <f>IF($AA$23=0,"",IF(V63=0,"",L68*M68))</f>
      </c>
      <c r="T68" s="181" t="s">
        <v>62</v>
      </c>
      <c r="U68" s="315" t="s">
        <v>61</v>
      </c>
      <c r="V68" s="316">
        <f>IF($N$16="KG",0,V63)</f>
        <v>0</v>
      </c>
      <c r="W68" s="317">
        <f>IF(V68&gt;0,1,0)</f>
        <v>0</v>
      </c>
      <c r="X68" s="314"/>
      <c r="Y68" s="314"/>
    </row>
    <row r="69" spans="1:25" ht="14.25">
      <c r="A69" s="96" t="s">
        <v>121</v>
      </c>
      <c r="B69" s="15"/>
      <c r="C69" s="345">
        <f>C37+2</f>
        <v>44251</v>
      </c>
      <c r="D69" s="5"/>
      <c r="E69" s="345">
        <f>C69+7</f>
        <v>44258</v>
      </c>
      <c r="F69" s="5"/>
      <c r="G69" s="345">
        <f>E69+7</f>
        <v>44265</v>
      </c>
      <c r="H69" s="5"/>
      <c r="I69" s="345">
        <f>G69+7</f>
        <v>44272</v>
      </c>
      <c r="J69" s="5"/>
      <c r="K69" s="345">
        <f>I69+7</f>
        <v>44279</v>
      </c>
      <c r="U69" s="181" t="b">
        <v>1</v>
      </c>
      <c r="V69" s="181" t="b">
        <v>1</v>
      </c>
      <c r="W69" s="181" t="b">
        <v>1</v>
      </c>
      <c r="X69" s="181" t="b">
        <v>1</v>
      </c>
      <c r="Y69" s="181" t="b">
        <v>1</v>
      </c>
    </row>
    <row r="70" spans="1:25" ht="14.25">
      <c r="A70" s="96" t="s">
        <v>119</v>
      </c>
      <c r="B70" s="17"/>
      <c r="C70" s="346">
        <f>K69+7</f>
        <v>44286</v>
      </c>
      <c r="D70" s="4"/>
      <c r="E70" s="346">
        <f>C70+7</f>
        <v>44293</v>
      </c>
      <c r="F70" s="4"/>
      <c r="G70" s="346">
        <f>E70+7</f>
        <v>44300</v>
      </c>
      <c r="H70" s="4"/>
      <c r="I70" s="346">
        <f>G70+7</f>
        <v>44307</v>
      </c>
      <c r="J70" s="4"/>
      <c r="K70" s="346">
        <f>I70+7</f>
        <v>44314</v>
      </c>
      <c r="U70" s="181" t="b">
        <v>1</v>
      </c>
      <c r="V70" s="181" t="b">
        <v>0</v>
      </c>
      <c r="W70" s="181" t="b">
        <v>0</v>
      </c>
      <c r="X70" s="181" t="b">
        <v>1</v>
      </c>
      <c r="Y70" s="181" t="b">
        <v>1</v>
      </c>
    </row>
    <row r="71" spans="1:25" ht="14.25">
      <c r="A71" s="96" t="s">
        <v>115</v>
      </c>
      <c r="B71" s="17"/>
      <c r="C71" s="346">
        <f>K70+7</f>
        <v>44321</v>
      </c>
      <c r="D71" s="4"/>
      <c r="E71" s="346">
        <f>C71+7</f>
        <v>44328</v>
      </c>
      <c r="F71" s="4"/>
      <c r="G71" s="346">
        <f>E71+7</f>
        <v>44335</v>
      </c>
      <c r="H71" s="4"/>
      <c r="I71" s="346">
        <f>G71+7</f>
        <v>44342</v>
      </c>
      <c r="J71" s="4"/>
      <c r="K71" s="346">
        <f>I71+7</f>
        <v>44349</v>
      </c>
      <c r="U71" s="181" t="b">
        <v>1</v>
      </c>
      <c r="V71" s="181" t="b">
        <v>1</v>
      </c>
      <c r="W71" s="181" t="b">
        <v>1</v>
      </c>
      <c r="X71" s="181" t="b">
        <v>1</v>
      </c>
      <c r="Y71" s="181" t="b">
        <v>1</v>
      </c>
    </row>
    <row r="72" spans="1:25" ht="14.25">
      <c r="A72" s="96" t="s">
        <v>116</v>
      </c>
      <c r="B72" s="17"/>
      <c r="C72" s="346">
        <f>K71+7</f>
        <v>44356</v>
      </c>
      <c r="D72" s="4"/>
      <c r="E72" s="346">
        <f>C72+7</f>
        <v>44363</v>
      </c>
      <c r="F72" s="4"/>
      <c r="G72" s="346">
        <f>E72+7</f>
        <v>44370</v>
      </c>
      <c r="H72" s="4"/>
      <c r="I72" s="346">
        <f>G72+7</f>
        <v>44377</v>
      </c>
      <c r="J72" s="4"/>
      <c r="K72" s="346">
        <f>I72+7</f>
        <v>44384</v>
      </c>
      <c r="U72" s="181" t="b">
        <v>1</v>
      </c>
      <c r="V72" s="181" t="b">
        <v>1</v>
      </c>
      <c r="W72" s="181" t="b">
        <v>1</v>
      </c>
      <c r="X72" s="181" t="b">
        <v>1</v>
      </c>
      <c r="Y72" s="181" t="b">
        <v>1</v>
      </c>
    </row>
    <row r="73" spans="1:25" ht="14.25">
      <c r="A73" s="96" t="s">
        <v>117</v>
      </c>
      <c r="B73" s="17"/>
      <c r="C73" s="346">
        <f>K72+7</f>
        <v>44391</v>
      </c>
      <c r="D73" s="4"/>
      <c r="E73" s="346">
        <f>C73+7</f>
        <v>44398</v>
      </c>
      <c r="F73" s="4"/>
      <c r="G73" s="346">
        <f>E73+7</f>
        <v>44405</v>
      </c>
      <c r="H73" s="4"/>
      <c r="I73" s="346">
        <f>G73+7</f>
        <v>44412</v>
      </c>
      <c r="J73" s="4"/>
      <c r="K73" s="346">
        <f>I73+7</f>
        <v>44419</v>
      </c>
      <c r="U73" s="181" t="b">
        <v>0</v>
      </c>
      <c r="V73" s="181" t="b">
        <v>0</v>
      </c>
      <c r="W73" s="181" t="b">
        <v>0</v>
      </c>
      <c r="X73" s="181" t="b">
        <v>0</v>
      </c>
      <c r="Y73" s="181" t="b">
        <v>0</v>
      </c>
    </row>
    <row r="74" spans="21:25" ht="14.25">
      <c r="U74" s="314"/>
      <c r="V74" s="314"/>
      <c r="W74" s="314"/>
      <c r="X74" s="314"/>
      <c r="Y74" s="314"/>
    </row>
    <row r="75" spans="21:25" ht="13.5">
      <c r="U75" s="314"/>
      <c r="V75" s="314"/>
      <c r="W75" s="314"/>
      <c r="X75" s="314"/>
      <c r="Y75" s="314"/>
    </row>
    <row r="76" spans="1:25" ht="13.5">
      <c r="A76" s="77" t="s">
        <v>8</v>
      </c>
      <c r="B76" s="78"/>
      <c r="C76" s="78"/>
      <c r="D76" s="78"/>
      <c r="E76" s="79"/>
      <c r="F76" s="79"/>
      <c r="G76" s="79"/>
      <c r="H76" s="79"/>
      <c r="I76" s="79"/>
      <c r="J76" s="79"/>
      <c r="K76" s="79"/>
      <c r="L76" s="80" t="s">
        <v>4</v>
      </c>
      <c r="M76" s="80" t="s">
        <v>9</v>
      </c>
      <c r="N76" s="81" t="s">
        <v>10</v>
      </c>
      <c r="U76" s="314"/>
      <c r="V76" s="314"/>
      <c r="W76" s="314"/>
      <c r="X76" s="314"/>
      <c r="Y76" s="314"/>
    </row>
    <row r="77" spans="1:25" ht="18">
      <c r="A77" s="6" t="s">
        <v>45</v>
      </c>
      <c r="B77" s="7" t="s">
        <v>63</v>
      </c>
      <c r="C77" s="7"/>
      <c r="D77" s="7"/>
      <c r="E77" s="8"/>
      <c r="F77" s="8"/>
      <c r="G77" s="8"/>
      <c r="H77" s="8"/>
      <c r="I77" s="8"/>
      <c r="J77" s="11"/>
      <c r="K77" s="20"/>
      <c r="L77" s="12">
        <f>IF($M$6="","",AK$7)</f>
      </c>
      <c r="M77" s="13">
        <f aca="true" t="shared" si="10" ref="M77:M83">COUNTIF($U$85:$Y$89,"wahr")</f>
        <v>16</v>
      </c>
      <c r="N77" s="14" t="str">
        <f aca="true" t="shared" si="11" ref="N77:N83">IF(U77=TRUE,L77*M77," ")</f>
        <v> </v>
      </c>
      <c r="O77" s="289"/>
      <c r="U77" s="314" t="b">
        <v>0</v>
      </c>
      <c r="V77" s="314">
        <f aca="true" t="shared" si="12" ref="V77:V83">IF(U77=TRUE,1,0)</f>
        <v>0</v>
      </c>
      <c r="W77" s="314"/>
      <c r="X77" s="314"/>
      <c r="Y77" s="314"/>
    </row>
    <row r="78" spans="1:25" ht="18">
      <c r="A78" s="6" t="s">
        <v>46</v>
      </c>
      <c r="B78" s="7" t="s">
        <v>6</v>
      </c>
      <c r="C78" s="7"/>
      <c r="D78" s="7"/>
      <c r="E78" s="8"/>
      <c r="F78" s="8"/>
      <c r="G78" s="8"/>
      <c r="H78" s="8"/>
      <c r="I78" s="8"/>
      <c r="J78" s="11"/>
      <c r="K78" s="20"/>
      <c r="L78" s="12">
        <f>IF($M$6="","",AK$8)</f>
      </c>
      <c r="M78" s="13">
        <f t="shared" si="10"/>
        <v>16</v>
      </c>
      <c r="N78" s="14" t="str">
        <f t="shared" si="11"/>
        <v> </v>
      </c>
      <c r="O78" s="289"/>
      <c r="U78" s="314" t="b">
        <v>0</v>
      </c>
      <c r="V78" s="314">
        <f t="shared" si="12"/>
        <v>0</v>
      </c>
      <c r="W78" s="314"/>
      <c r="X78" s="314"/>
      <c r="Y78" s="314"/>
    </row>
    <row r="79" spans="1:25" ht="18">
      <c r="A79" s="6" t="s">
        <v>47</v>
      </c>
      <c r="B79" s="7" t="s">
        <v>202</v>
      </c>
      <c r="C79" s="7"/>
      <c r="D79" s="7"/>
      <c r="E79" s="8"/>
      <c r="F79" s="8"/>
      <c r="G79" s="8"/>
      <c r="H79" s="8"/>
      <c r="I79" s="8"/>
      <c r="J79" s="11"/>
      <c r="K79" s="20"/>
      <c r="L79" s="12">
        <f>IF($M$6="","",AK$9)</f>
      </c>
      <c r="M79" s="13">
        <f t="shared" si="10"/>
        <v>16</v>
      </c>
      <c r="N79" s="14" t="str">
        <f t="shared" si="11"/>
        <v> </v>
      </c>
      <c r="O79" s="289"/>
      <c r="U79" s="314" t="b">
        <v>0</v>
      </c>
      <c r="V79" s="314">
        <f t="shared" si="12"/>
        <v>0</v>
      </c>
      <c r="W79" s="314"/>
      <c r="X79" s="314"/>
      <c r="Y79" s="314"/>
    </row>
    <row r="80" spans="1:25" ht="18">
      <c r="A80" s="6" t="s">
        <v>48</v>
      </c>
      <c r="B80" s="7" t="s">
        <v>203</v>
      </c>
      <c r="C80" s="7"/>
      <c r="D80" s="7"/>
      <c r="E80" s="8"/>
      <c r="F80" s="8"/>
      <c r="G80" s="8"/>
      <c r="H80" s="8"/>
      <c r="I80" s="8"/>
      <c r="J80" s="11"/>
      <c r="K80" s="20"/>
      <c r="L80" s="12">
        <f>IF($M$6="","",AK$10)</f>
      </c>
      <c r="M80" s="13">
        <f t="shared" si="10"/>
        <v>16</v>
      </c>
      <c r="N80" s="14" t="str">
        <f t="shared" si="11"/>
        <v> </v>
      </c>
      <c r="O80" s="289">
        <f>IF(M6="",IF(SUM(V77:V83)&gt;0,"Bitte am Anfang das steuerbare Einkommen eingeben!",""),"")</f>
      </c>
      <c r="U80" s="314" t="b">
        <v>0</v>
      </c>
      <c r="V80" s="314">
        <f t="shared" si="12"/>
        <v>0</v>
      </c>
      <c r="W80" s="314"/>
      <c r="X80" s="314"/>
      <c r="Y80" s="314"/>
    </row>
    <row r="81" spans="1:25" ht="18">
      <c r="A81" s="6" t="s">
        <v>49</v>
      </c>
      <c r="B81" s="7" t="s">
        <v>204</v>
      </c>
      <c r="C81" s="7"/>
      <c r="D81" s="7"/>
      <c r="E81" s="8"/>
      <c r="F81" s="8"/>
      <c r="G81" s="8"/>
      <c r="H81" s="8"/>
      <c r="I81" s="8"/>
      <c r="J81" s="11"/>
      <c r="K81" s="20"/>
      <c r="L81" s="12">
        <f>IF($M$6="","",AK$11)</f>
      </c>
      <c r="M81" s="13">
        <f t="shared" si="10"/>
        <v>16</v>
      </c>
      <c r="N81" s="14" t="str">
        <f t="shared" si="11"/>
        <v> </v>
      </c>
      <c r="O81" s="289"/>
      <c r="U81" s="314" t="b">
        <v>0</v>
      </c>
      <c r="V81" s="314">
        <f t="shared" si="12"/>
        <v>0</v>
      </c>
      <c r="W81" s="314"/>
      <c r="X81" s="314"/>
      <c r="Y81" s="314"/>
    </row>
    <row r="82" spans="1:25" ht="18">
      <c r="A82" s="6" t="s">
        <v>50</v>
      </c>
      <c r="B82" s="7" t="s">
        <v>205</v>
      </c>
      <c r="C82" s="7"/>
      <c r="D82" s="7"/>
      <c r="E82" s="8"/>
      <c r="F82" s="8"/>
      <c r="G82" s="8"/>
      <c r="H82" s="8"/>
      <c r="I82" s="8"/>
      <c r="J82" s="11"/>
      <c r="K82" s="20"/>
      <c r="L82" s="12">
        <f>IF($M$6="","",AK$12)</f>
      </c>
      <c r="M82" s="13">
        <f t="shared" si="10"/>
        <v>16</v>
      </c>
      <c r="N82" s="14" t="str">
        <f t="shared" si="11"/>
        <v> </v>
      </c>
      <c r="O82" s="289"/>
      <c r="U82" s="314" t="b">
        <v>0</v>
      </c>
      <c r="V82" s="314">
        <f t="shared" si="12"/>
        <v>0</v>
      </c>
      <c r="W82" s="314"/>
      <c r="X82" s="314"/>
      <c r="Y82" s="314"/>
    </row>
    <row r="83" spans="1:25" ht="18">
      <c r="A83" s="6" t="s">
        <v>51</v>
      </c>
      <c r="B83" s="7" t="s">
        <v>206</v>
      </c>
      <c r="C83" s="7"/>
      <c r="D83" s="7"/>
      <c r="E83" s="8"/>
      <c r="F83" s="8"/>
      <c r="G83" s="8"/>
      <c r="H83" s="8"/>
      <c r="I83" s="8"/>
      <c r="J83" s="11"/>
      <c r="K83" s="20"/>
      <c r="L83" s="12">
        <f>IF($M$6="","",AK$13)</f>
      </c>
      <c r="M83" s="13">
        <f t="shared" si="10"/>
        <v>16</v>
      </c>
      <c r="N83" s="14" t="str">
        <f t="shared" si="11"/>
        <v> </v>
      </c>
      <c r="O83" s="289"/>
      <c r="U83" s="314" t="b">
        <v>0</v>
      </c>
      <c r="V83" s="314">
        <f t="shared" si="12"/>
        <v>0</v>
      </c>
      <c r="W83" s="314"/>
      <c r="X83" s="314"/>
      <c r="Y83" s="314"/>
    </row>
    <row r="84" spans="1:25" ht="18">
      <c r="A84" s="33" t="s">
        <v>52</v>
      </c>
      <c r="B84" s="7"/>
      <c r="C84" s="7"/>
      <c r="D84" s="7"/>
      <c r="E84" s="8"/>
      <c r="F84" s="8"/>
      <c r="G84" s="8"/>
      <c r="H84" s="8"/>
      <c r="I84" s="8"/>
      <c r="J84" s="11"/>
      <c r="K84" s="20"/>
      <c r="L84" s="12">
        <f>IF($M$6="","",AK$16)</f>
      </c>
      <c r="M84" s="13">
        <f>IF($AA$23=0,"",COUNTIF($U$85:$Y$89,"wahr"))</f>
      </c>
      <c r="N84" s="14">
        <f>IF($AA$23=0,"",IF((V79+V81+V82)=0,"",L84*M84))</f>
      </c>
      <c r="T84" s="181" t="s">
        <v>62</v>
      </c>
      <c r="U84" s="315" t="s">
        <v>61</v>
      </c>
      <c r="V84" s="316">
        <f>IF($N$16="KG",0,V79+V81+V83)</f>
        <v>0</v>
      </c>
      <c r="W84" s="317">
        <f>IF(V84&gt;0,1,0)</f>
        <v>0</v>
      </c>
      <c r="X84" s="314"/>
      <c r="Y84" s="314"/>
    </row>
    <row r="85" spans="1:25" ht="14.25">
      <c r="A85" s="96" t="s">
        <v>122</v>
      </c>
      <c r="B85" s="15"/>
      <c r="C85" s="345">
        <f>C37+3</f>
        <v>44252</v>
      </c>
      <c r="D85" s="5"/>
      <c r="E85" s="345">
        <f>C85+7</f>
        <v>44259</v>
      </c>
      <c r="F85" s="5"/>
      <c r="G85" s="345">
        <f>E85+7</f>
        <v>44266</v>
      </c>
      <c r="H85" s="5"/>
      <c r="I85" s="345">
        <f>G85+7</f>
        <v>44273</v>
      </c>
      <c r="J85" s="5"/>
      <c r="K85" s="345">
        <f>I85+7</f>
        <v>44280</v>
      </c>
      <c r="U85" s="181" t="b">
        <v>1</v>
      </c>
      <c r="V85" s="181" t="b">
        <v>1</v>
      </c>
      <c r="W85" s="181" t="b">
        <v>1</v>
      </c>
      <c r="X85" s="181" t="b">
        <v>1</v>
      </c>
      <c r="Y85" s="181" t="b">
        <v>1</v>
      </c>
    </row>
    <row r="86" spans="1:25" ht="14.25">
      <c r="A86" s="96" t="s">
        <v>123</v>
      </c>
      <c r="B86" s="17"/>
      <c r="C86" s="346">
        <f>K85+7</f>
        <v>44287</v>
      </c>
      <c r="D86" s="4"/>
      <c r="E86" s="346">
        <f>C86+7</f>
        <v>44294</v>
      </c>
      <c r="F86" s="4"/>
      <c r="G86" s="346">
        <f>E86+7</f>
        <v>44301</v>
      </c>
      <c r="H86" s="4"/>
      <c r="I86" s="346">
        <f>G86+7</f>
        <v>44308</v>
      </c>
      <c r="J86" s="4"/>
      <c r="K86" s="346">
        <f>I86+7</f>
        <v>44315</v>
      </c>
      <c r="U86" s="181" t="b">
        <v>1</v>
      </c>
      <c r="V86" s="181" t="b">
        <v>0</v>
      </c>
      <c r="W86" s="181" t="b">
        <v>0</v>
      </c>
      <c r="X86" s="181" t="b">
        <v>1</v>
      </c>
      <c r="Y86" s="181" t="b">
        <v>1</v>
      </c>
    </row>
    <row r="87" spans="1:25" ht="14.25">
      <c r="A87" s="96" t="s">
        <v>115</v>
      </c>
      <c r="B87" s="17"/>
      <c r="C87" s="346">
        <f>K86+7</f>
        <v>44322</v>
      </c>
      <c r="D87" s="4"/>
      <c r="E87" s="346">
        <f>C87+7</f>
        <v>44329</v>
      </c>
      <c r="F87" s="4"/>
      <c r="G87" s="346">
        <f>E87+7</f>
        <v>44336</v>
      </c>
      <c r="H87" s="4"/>
      <c r="I87" s="346">
        <f>G87+7</f>
        <v>44343</v>
      </c>
      <c r="J87" s="4"/>
      <c r="K87" s="346">
        <f>I87+7</f>
        <v>44350</v>
      </c>
      <c r="U87" s="181" t="b">
        <v>1</v>
      </c>
      <c r="V87" s="181" t="b">
        <v>0</v>
      </c>
      <c r="W87" s="181" t="b">
        <v>1</v>
      </c>
      <c r="X87" s="181" t="b">
        <v>1</v>
      </c>
      <c r="Y87" s="181" t="b">
        <v>0</v>
      </c>
    </row>
    <row r="88" spans="1:25" ht="14.25">
      <c r="A88" s="96" t="s">
        <v>116</v>
      </c>
      <c r="B88" s="17"/>
      <c r="C88" s="346">
        <f>K87+7</f>
        <v>44357</v>
      </c>
      <c r="D88" s="4"/>
      <c r="E88" s="346">
        <f>C88+7</f>
        <v>44364</v>
      </c>
      <c r="F88" s="4"/>
      <c r="G88" s="346">
        <f>E88+7</f>
        <v>44371</v>
      </c>
      <c r="H88" s="4"/>
      <c r="I88" s="346">
        <f>G88+7</f>
        <v>44378</v>
      </c>
      <c r="J88" s="4"/>
      <c r="K88" s="346">
        <f>I88+7</f>
        <v>44385</v>
      </c>
      <c r="U88" s="181" t="b">
        <v>1</v>
      </c>
      <c r="V88" s="181" t="b">
        <v>1</v>
      </c>
      <c r="W88" s="181" t="b">
        <v>1</v>
      </c>
      <c r="X88" s="181" t="b">
        <v>1</v>
      </c>
      <c r="Y88" s="181" t="b">
        <v>1</v>
      </c>
    </row>
    <row r="89" spans="1:25" ht="14.25">
      <c r="A89" s="96" t="s">
        <v>117</v>
      </c>
      <c r="B89" s="17"/>
      <c r="C89" s="346">
        <f>K88+7</f>
        <v>44392</v>
      </c>
      <c r="D89" s="4"/>
      <c r="E89" s="346">
        <f>C89+7</f>
        <v>44399</v>
      </c>
      <c r="F89" s="4"/>
      <c r="G89" s="346">
        <f>E89+7</f>
        <v>44406</v>
      </c>
      <c r="H89" s="4"/>
      <c r="I89" s="346">
        <f>G89+7</f>
        <v>44413</v>
      </c>
      <c r="J89" s="4"/>
      <c r="K89" s="346">
        <f>I89+7</f>
        <v>44420</v>
      </c>
      <c r="U89" s="181" t="b">
        <v>0</v>
      </c>
      <c r="V89" s="181" t="b">
        <v>0</v>
      </c>
      <c r="W89" s="181" t="b">
        <v>0</v>
      </c>
      <c r="X89" s="181" t="b">
        <v>0</v>
      </c>
      <c r="Y89" s="181" t="b">
        <v>0</v>
      </c>
    </row>
    <row r="90" spans="21:25" ht="14.25">
      <c r="U90" s="314"/>
      <c r="V90" s="314"/>
      <c r="W90" s="314"/>
      <c r="X90" s="314"/>
      <c r="Y90" s="314"/>
    </row>
    <row r="91" spans="21:25" ht="13.5">
      <c r="U91" s="314"/>
      <c r="V91" s="314"/>
      <c r="W91" s="314"/>
      <c r="X91" s="314"/>
      <c r="Y91" s="314"/>
    </row>
    <row r="92" spans="1:25" ht="13.5">
      <c r="A92" s="77" t="s">
        <v>224</v>
      </c>
      <c r="B92" s="78"/>
      <c r="C92" s="78"/>
      <c r="D92" s="78"/>
      <c r="E92" s="79"/>
      <c r="F92" s="79"/>
      <c r="G92" s="79"/>
      <c r="H92" s="79"/>
      <c r="I92" s="79"/>
      <c r="J92" s="79"/>
      <c r="K92" s="79"/>
      <c r="L92" s="80" t="s">
        <v>4</v>
      </c>
      <c r="M92" s="80" t="s">
        <v>9</v>
      </c>
      <c r="N92" s="81" t="s">
        <v>10</v>
      </c>
      <c r="U92" s="314"/>
      <c r="V92" s="314"/>
      <c r="W92" s="314"/>
      <c r="X92" s="314"/>
      <c r="Y92" s="314"/>
    </row>
    <row r="93" spans="1:25" ht="18">
      <c r="A93" s="6" t="s">
        <v>45</v>
      </c>
      <c r="B93" s="7" t="s">
        <v>63</v>
      </c>
      <c r="C93" s="7"/>
      <c r="D93" s="7"/>
      <c r="E93" s="8"/>
      <c r="F93" s="8"/>
      <c r="G93" s="8"/>
      <c r="H93" s="8"/>
      <c r="I93" s="8"/>
      <c r="J93" s="11"/>
      <c r="K93" s="20"/>
      <c r="L93" s="12">
        <f>IF($M$6="","",AK$7)</f>
      </c>
      <c r="M93" s="13">
        <f aca="true" t="shared" si="13" ref="M93:M99">COUNTIF($U$101:$Y$105,"wahr")</f>
        <v>15</v>
      </c>
      <c r="N93" s="14" t="str">
        <f aca="true" t="shared" si="14" ref="N93:N99">IF(U93=TRUE,L93*M93," ")</f>
        <v> </v>
      </c>
      <c r="O93" s="289"/>
      <c r="U93" s="314" t="b">
        <v>0</v>
      </c>
      <c r="V93" s="314">
        <f aca="true" t="shared" si="15" ref="V93:V99">IF(U93=TRUE,1,0)</f>
        <v>0</v>
      </c>
      <c r="W93" s="314"/>
      <c r="X93" s="314"/>
      <c r="Y93" s="314"/>
    </row>
    <row r="94" spans="1:25" ht="18">
      <c r="A94" s="6" t="s">
        <v>46</v>
      </c>
      <c r="B94" s="7" t="s">
        <v>6</v>
      </c>
      <c r="C94" s="7"/>
      <c r="D94" s="7"/>
      <c r="E94" s="8"/>
      <c r="F94" s="8"/>
      <c r="G94" s="8"/>
      <c r="H94" s="8"/>
      <c r="I94" s="8"/>
      <c r="J94" s="11"/>
      <c r="K94" s="20"/>
      <c r="L94" s="12">
        <f>IF($M$6="","",AK$8)</f>
      </c>
      <c r="M94" s="13">
        <f t="shared" si="13"/>
        <v>15</v>
      </c>
      <c r="N94" s="14" t="str">
        <f t="shared" si="14"/>
        <v> </v>
      </c>
      <c r="O94" s="289"/>
      <c r="U94" s="314" t="b">
        <v>0</v>
      </c>
      <c r="V94" s="314">
        <f t="shared" si="15"/>
        <v>0</v>
      </c>
      <c r="W94" s="314"/>
      <c r="X94" s="314"/>
      <c r="Y94" s="314"/>
    </row>
    <row r="95" spans="1:25" ht="18">
      <c r="A95" s="6" t="s">
        <v>47</v>
      </c>
      <c r="B95" s="7" t="s">
        <v>202</v>
      </c>
      <c r="C95" s="7"/>
      <c r="D95" s="7"/>
      <c r="E95" s="8"/>
      <c r="F95" s="8"/>
      <c r="G95" s="8"/>
      <c r="H95" s="8"/>
      <c r="I95" s="8"/>
      <c r="J95" s="11"/>
      <c r="K95" s="20"/>
      <c r="L95" s="12">
        <f>IF($M$6="","",AK$9)</f>
      </c>
      <c r="M95" s="13">
        <f t="shared" si="13"/>
        <v>15</v>
      </c>
      <c r="N95" s="14" t="str">
        <f t="shared" si="14"/>
        <v> </v>
      </c>
      <c r="O95" s="289"/>
      <c r="U95" s="314" t="b">
        <v>0</v>
      </c>
      <c r="V95" s="314">
        <f t="shared" si="15"/>
        <v>0</v>
      </c>
      <c r="W95" s="314"/>
      <c r="X95" s="314"/>
      <c r="Y95" s="314"/>
    </row>
    <row r="96" spans="1:25" ht="18">
      <c r="A96" s="6" t="s">
        <v>48</v>
      </c>
      <c r="B96" s="7" t="s">
        <v>203</v>
      </c>
      <c r="C96" s="7"/>
      <c r="D96" s="7"/>
      <c r="E96" s="8"/>
      <c r="F96" s="8"/>
      <c r="G96" s="8"/>
      <c r="H96" s="8"/>
      <c r="I96" s="8"/>
      <c r="J96" s="11"/>
      <c r="K96" s="20"/>
      <c r="L96" s="12">
        <f>IF($M$6="","",AK$10)</f>
      </c>
      <c r="M96" s="13">
        <f t="shared" si="13"/>
        <v>15</v>
      </c>
      <c r="N96" s="14" t="str">
        <f t="shared" si="14"/>
        <v> </v>
      </c>
      <c r="O96" s="289">
        <f>IF(M6="",IF(SUM(V93:V99)&gt;0,"Bitte am Anfang das steuerbare Einkommen eingeben!",""),"")</f>
      </c>
      <c r="U96" s="314" t="b">
        <v>0</v>
      </c>
      <c r="V96" s="314">
        <f t="shared" si="15"/>
        <v>0</v>
      </c>
      <c r="W96" s="314"/>
      <c r="X96" s="314"/>
      <c r="Y96" s="314"/>
    </row>
    <row r="97" spans="1:25" ht="18">
      <c r="A97" s="6" t="s">
        <v>49</v>
      </c>
      <c r="B97" s="7" t="s">
        <v>204</v>
      </c>
      <c r="C97" s="7"/>
      <c r="D97" s="7"/>
      <c r="E97" s="8"/>
      <c r="F97" s="8"/>
      <c r="G97" s="8"/>
      <c r="H97" s="8"/>
      <c r="I97" s="8"/>
      <c r="J97" s="11"/>
      <c r="K97" s="20"/>
      <c r="L97" s="12">
        <f>IF($M$6="","",AK$11)</f>
      </c>
      <c r="M97" s="13">
        <f t="shared" si="13"/>
        <v>15</v>
      </c>
      <c r="N97" s="14" t="str">
        <f t="shared" si="14"/>
        <v> </v>
      </c>
      <c r="O97" s="289"/>
      <c r="U97" s="314" t="b">
        <v>0</v>
      </c>
      <c r="V97" s="314">
        <f t="shared" si="15"/>
        <v>0</v>
      </c>
      <c r="W97" s="314"/>
      <c r="X97" s="314"/>
      <c r="Y97" s="314"/>
    </row>
    <row r="98" spans="1:25" ht="18">
      <c r="A98" s="6" t="s">
        <v>50</v>
      </c>
      <c r="B98" s="7" t="s">
        <v>208</v>
      </c>
      <c r="C98" s="7"/>
      <c r="D98" s="7"/>
      <c r="E98" s="8"/>
      <c r="F98" s="8"/>
      <c r="G98" s="8"/>
      <c r="H98" s="8"/>
      <c r="I98" s="8"/>
      <c r="J98" s="11"/>
      <c r="K98" s="20"/>
      <c r="L98" s="12">
        <f>IF($M$6="","",AK$12)</f>
      </c>
      <c r="M98" s="13">
        <f t="shared" si="13"/>
        <v>15</v>
      </c>
      <c r="N98" s="14" t="str">
        <f t="shared" si="14"/>
        <v> </v>
      </c>
      <c r="O98" s="289"/>
      <c r="U98" s="314" t="b">
        <v>0</v>
      </c>
      <c r="V98" s="314">
        <f t="shared" si="15"/>
        <v>0</v>
      </c>
      <c r="W98" s="314"/>
      <c r="X98" s="314"/>
      <c r="Y98" s="314"/>
    </row>
    <row r="99" spans="1:25" ht="18">
      <c r="A99" s="6" t="s">
        <v>51</v>
      </c>
      <c r="B99" s="7" t="s">
        <v>206</v>
      </c>
      <c r="C99" s="7"/>
      <c r="D99" s="7"/>
      <c r="E99" s="8"/>
      <c r="F99" s="8"/>
      <c r="G99" s="8"/>
      <c r="H99" s="8"/>
      <c r="I99" s="8"/>
      <c r="J99" s="11"/>
      <c r="K99" s="20"/>
      <c r="L99" s="12">
        <f>IF($M$6="","",AK$13)</f>
      </c>
      <c r="M99" s="13">
        <f t="shared" si="13"/>
        <v>15</v>
      </c>
      <c r="N99" s="14" t="str">
        <f t="shared" si="14"/>
        <v> </v>
      </c>
      <c r="O99" s="289"/>
      <c r="U99" s="314" t="b">
        <v>0</v>
      </c>
      <c r="V99" s="314">
        <f t="shared" si="15"/>
        <v>0</v>
      </c>
      <c r="W99" s="314"/>
      <c r="X99" s="314"/>
      <c r="Y99" s="314"/>
    </row>
    <row r="100" spans="1:25" ht="18">
      <c r="A100" s="33" t="s">
        <v>52</v>
      </c>
      <c r="B100" s="7"/>
      <c r="C100" s="7"/>
      <c r="D100" s="7"/>
      <c r="E100" s="8"/>
      <c r="F100" s="8"/>
      <c r="G100" s="8"/>
      <c r="H100" s="8"/>
      <c r="I100" s="8"/>
      <c r="J100" s="11"/>
      <c r="K100" s="20"/>
      <c r="L100" s="12">
        <f>IF($M$6="","",AK$16)</f>
      </c>
      <c r="M100" s="13">
        <f>IF($AA$23=0,"",COUNTIF($U$101:$Y$105,"wahr"))</f>
      </c>
      <c r="N100" s="14">
        <f>IF($AA$23=0,"",IF((V95+V97)=0,"",L100*M100))</f>
      </c>
      <c r="T100" s="181" t="s">
        <v>62</v>
      </c>
      <c r="U100" s="315" t="s">
        <v>61</v>
      </c>
      <c r="V100" s="316">
        <f>IF($N$16="KG",0,V95+V97+V99)</f>
        <v>0</v>
      </c>
      <c r="W100" s="317">
        <f>IF(V100&gt;0,1,0)</f>
        <v>0</v>
      </c>
      <c r="X100" s="314"/>
      <c r="Y100" s="314"/>
    </row>
    <row r="101" spans="1:25" ht="14.25">
      <c r="A101" s="96" t="s">
        <v>124</v>
      </c>
      <c r="B101" s="15"/>
      <c r="C101" s="345">
        <f>C37+4</f>
        <v>44253</v>
      </c>
      <c r="D101" s="5"/>
      <c r="E101" s="345">
        <f>C101+7</f>
        <v>44260</v>
      </c>
      <c r="F101" s="5"/>
      <c r="G101" s="345">
        <f>E101+7</f>
        <v>44267</v>
      </c>
      <c r="H101" s="5"/>
      <c r="I101" s="345">
        <f>G101+7</f>
        <v>44274</v>
      </c>
      <c r="J101" s="5"/>
      <c r="K101" s="345">
        <f>I101+7</f>
        <v>44281</v>
      </c>
      <c r="U101" s="181" t="b">
        <v>1</v>
      </c>
      <c r="V101" s="181" t="b">
        <v>1</v>
      </c>
      <c r="W101" s="181" t="b">
        <v>1</v>
      </c>
      <c r="X101" s="181" t="b">
        <v>1</v>
      </c>
      <c r="Y101" s="181" t="b">
        <v>1</v>
      </c>
    </row>
    <row r="102" spans="1:25" ht="14.25">
      <c r="A102" s="96" t="s">
        <v>119</v>
      </c>
      <c r="B102" s="17"/>
      <c r="C102" s="346">
        <f>K101+7</f>
        <v>44288</v>
      </c>
      <c r="D102" s="4"/>
      <c r="E102" s="346">
        <f>C102+7</f>
        <v>44295</v>
      </c>
      <c r="F102" s="4"/>
      <c r="G102" s="346">
        <f>E102+7</f>
        <v>44302</v>
      </c>
      <c r="H102" s="4"/>
      <c r="I102" s="346">
        <f>G102+7</f>
        <v>44309</v>
      </c>
      <c r="J102" s="4"/>
      <c r="K102" s="346">
        <f>I102+7</f>
        <v>44316</v>
      </c>
      <c r="U102" s="181" t="b">
        <v>0</v>
      </c>
      <c r="V102" s="181" t="b">
        <v>0</v>
      </c>
      <c r="W102" s="181" t="b">
        <v>0</v>
      </c>
      <c r="X102" s="181" t="b">
        <v>1</v>
      </c>
      <c r="Y102" s="181" t="b">
        <v>1</v>
      </c>
    </row>
    <row r="103" spans="1:25" ht="14.25">
      <c r="A103" s="96" t="s">
        <v>115</v>
      </c>
      <c r="B103" s="17"/>
      <c r="C103" s="346">
        <f>K102+7</f>
        <v>44323</v>
      </c>
      <c r="D103" s="4"/>
      <c r="E103" s="346">
        <f>C103+7</f>
        <v>44330</v>
      </c>
      <c r="F103" s="4"/>
      <c r="G103" s="346">
        <f>E103+7</f>
        <v>44337</v>
      </c>
      <c r="H103" s="4"/>
      <c r="I103" s="346">
        <f>G103+7</f>
        <v>44344</v>
      </c>
      <c r="J103" s="4"/>
      <c r="K103" s="346">
        <f>I103+7</f>
        <v>44351</v>
      </c>
      <c r="U103" s="181" t="b">
        <v>1</v>
      </c>
      <c r="V103" s="181" t="b">
        <v>0</v>
      </c>
      <c r="W103" s="181" t="b">
        <v>1</v>
      </c>
      <c r="X103" s="181" t="b">
        <v>1</v>
      </c>
      <c r="Y103" s="181" t="b">
        <v>0</v>
      </c>
    </row>
    <row r="104" spans="1:25" ht="14.25">
      <c r="A104" s="96" t="s">
        <v>116</v>
      </c>
      <c r="B104" s="17"/>
      <c r="C104" s="346">
        <f>K103+7</f>
        <v>44358</v>
      </c>
      <c r="D104" s="4"/>
      <c r="E104" s="346">
        <f>C104+7</f>
        <v>44365</v>
      </c>
      <c r="F104" s="4"/>
      <c r="G104" s="346">
        <f>E104+7</f>
        <v>44372</v>
      </c>
      <c r="H104" s="4"/>
      <c r="I104" s="346">
        <f>G104+7</f>
        <v>44379</v>
      </c>
      <c r="J104" s="4"/>
      <c r="K104" s="346">
        <f>I104+7</f>
        <v>44386</v>
      </c>
      <c r="U104" s="181" t="b">
        <v>1</v>
      </c>
      <c r="V104" s="181" t="b">
        <v>1</v>
      </c>
      <c r="W104" s="181" t="b">
        <v>1</v>
      </c>
      <c r="X104" s="181" t="b">
        <v>1</v>
      </c>
      <c r="Y104" s="181" t="b">
        <v>1</v>
      </c>
    </row>
    <row r="105" spans="1:25" ht="14.25">
      <c r="A105" s="96" t="s">
        <v>117</v>
      </c>
      <c r="B105" s="17"/>
      <c r="C105" s="346">
        <f>K104+7</f>
        <v>44393</v>
      </c>
      <c r="D105" s="4"/>
      <c r="E105" s="346">
        <f>C105+7</f>
        <v>44400</v>
      </c>
      <c r="F105" s="4"/>
      <c r="G105" s="346">
        <f>E105+7</f>
        <v>44407</v>
      </c>
      <c r="H105" s="4"/>
      <c r="I105" s="346">
        <f>G105+7</f>
        <v>44414</v>
      </c>
      <c r="J105" s="4"/>
      <c r="K105" s="346">
        <f>I105+7</f>
        <v>44421</v>
      </c>
      <c r="U105" s="181" t="b">
        <v>0</v>
      </c>
      <c r="V105" s="181" t="b">
        <v>0</v>
      </c>
      <c r="W105" s="181" t="b">
        <v>0</v>
      </c>
      <c r="X105" s="181" t="b">
        <v>0</v>
      </c>
      <c r="Y105" s="181" t="b">
        <v>0</v>
      </c>
    </row>
    <row r="106" spans="21:25" ht="14.25">
      <c r="U106" s="314"/>
      <c r="V106" s="314"/>
      <c r="W106" s="314"/>
      <c r="X106" s="314"/>
      <c r="Y106" s="314"/>
    </row>
    <row r="107" ht="14.25" thickBot="1"/>
    <row r="108" spans="1:14" ht="14.25" thickBot="1">
      <c r="A108" s="70" t="s">
        <v>21</v>
      </c>
      <c r="B108" s="68"/>
      <c r="C108" s="68"/>
      <c r="D108" s="68"/>
      <c r="E108" s="69"/>
      <c r="F108" s="69"/>
      <c r="G108" s="69"/>
      <c r="H108" s="69"/>
      <c r="I108" s="69"/>
      <c r="J108" s="69"/>
      <c r="K108" s="69"/>
      <c r="L108" s="68"/>
      <c r="M108" s="71" t="s">
        <v>22</v>
      </c>
      <c r="N108" s="72">
        <f>SUM(N29:N105)</f>
        <v>0</v>
      </c>
    </row>
    <row r="110" ht="13.5">
      <c r="A110" s="2" t="s">
        <v>192</v>
      </c>
    </row>
    <row r="111" spans="1:14" ht="13.5">
      <c r="A111" s="228"/>
      <c r="B111" s="228"/>
      <c r="C111" s="228"/>
      <c r="D111" s="228"/>
      <c r="E111" s="247"/>
      <c r="F111" s="247"/>
      <c r="G111" s="247"/>
      <c r="H111" s="247"/>
      <c r="I111" s="247"/>
      <c r="J111" s="247"/>
      <c r="K111" s="248"/>
      <c r="L111" s="249"/>
      <c r="M111" s="228"/>
      <c r="N111" s="228"/>
    </row>
    <row r="112" spans="1:14" ht="13.5">
      <c r="A112" s="10" t="s">
        <v>32</v>
      </c>
      <c r="B112" s="228"/>
      <c r="C112" s="228"/>
      <c r="D112" s="228"/>
      <c r="E112" s="247"/>
      <c r="F112" s="247"/>
      <c r="G112" s="247"/>
      <c r="H112" s="247"/>
      <c r="I112" s="247"/>
      <c r="J112" s="247"/>
      <c r="K112" s="248"/>
      <c r="L112" s="249"/>
      <c r="M112" s="228"/>
      <c r="N112" s="228"/>
    </row>
    <row r="113" spans="2:14" ht="13.5">
      <c r="B113" s="228"/>
      <c r="C113" s="228"/>
      <c r="D113" s="228"/>
      <c r="E113" s="247"/>
      <c r="F113" s="247"/>
      <c r="G113" s="247"/>
      <c r="H113" s="247"/>
      <c r="I113" s="247"/>
      <c r="J113" s="247"/>
      <c r="K113" s="248"/>
      <c r="L113" s="249"/>
      <c r="M113" s="228"/>
      <c r="N113" s="228"/>
    </row>
    <row r="114" spans="2:14" ht="13.5">
      <c r="B114" s="228"/>
      <c r="C114" s="228"/>
      <c r="D114" s="228"/>
      <c r="E114" s="247"/>
      <c r="F114" s="247"/>
      <c r="G114" s="247"/>
      <c r="H114" s="247"/>
      <c r="I114" s="247"/>
      <c r="J114" s="247"/>
      <c r="K114" s="248"/>
      <c r="L114" s="249"/>
      <c r="M114" s="228"/>
      <c r="N114" s="228"/>
    </row>
    <row r="115" spans="2:14" ht="13.5">
      <c r="B115" s="228"/>
      <c r="C115" s="228"/>
      <c r="D115" s="228"/>
      <c r="E115" s="247"/>
      <c r="F115" s="247"/>
      <c r="G115" s="247"/>
      <c r="H115" s="247"/>
      <c r="I115" s="247"/>
      <c r="J115" s="247"/>
      <c r="K115" s="248"/>
      <c r="L115" s="249"/>
      <c r="M115" s="228"/>
      <c r="N115" s="228"/>
    </row>
    <row r="116" spans="2:14" ht="13.5">
      <c r="B116" s="228"/>
      <c r="C116" s="228"/>
      <c r="D116" s="228"/>
      <c r="E116" s="247"/>
      <c r="F116" s="247"/>
      <c r="G116" s="247"/>
      <c r="H116" s="247"/>
      <c r="I116" s="247"/>
      <c r="J116" s="247"/>
      <c r="K116" s="248"/>
      <c r="L116" s="249"/>
      <c r="M116" s="228"/>
      <c r="N116" s="228"/>
    </row>
    <row r="117" spans="2:14" ht="13.5">
      <c r="B117" s="228"/>
      <c r="C117" s="228"/>
      <c r="D117" s="228"/>
      <c r="E117" s="247"/>
      <c r="F117" s="247"/>
      <c r="G117" s="247"/>
      <c r="H117" s="247"/>
      <c r="I117" s="247"/>
      <c r="J117" s="247"/>
      <c r="K117" s="248"/>
      <c r="L117" s="249"/>
      <c r="M117" s="228"/>
      <c r="N117" s="228"/>
    </row>
    <row r="118" spans="2:14" ht="13.5">
      <c r="B118" s="228"/>
      <c r="C118" s="228"/>
      <c r="D118" s="228"/>
      <c r="E118" s="247"/>
      <c r="F118" s="247"/>
      <c r="G118" s="247"/>
      <c r="H118" s="247"/>
      <c r="I118" s="247"/>
      <c r="J118" s="247"/>
      <c r="K118" s="248"/>
      <c r="L118" s="249"/>
      <c r="M118" s="228"/>
      <c r="N118" s="228"/>
    </row>
    <row r="119" ht="13.5">
      <c r="A119" s="10" t="s">
        <v>184</v>
      </c>
    </row>
    <row r="120" spans="1:14" ht="15">
      <c r="A120" s="349"/>
      <c r="B120" s="350"/>
      <c r="C120" s="350"/>
      <c r="D120" s="350"/>
      <c r="E120" s="350"/>
      <c r="F120" s="350"/>
      <c r="G120" s="350"/>
      <c r="H120" s="350"/>
      <c r="I120" s="350"/>
      <c r="J120" s="350"/>
      <c r="K120" s="350"/>
      <c r="L120" s="350"/>
      <c r="M120" s="350"/>
      <c r="N120" s="350"/>
    </row>
    <row r="121" spans="1:14" ht="15">
      <c r="A121" s="351"/>
      <c r="B121" s="352"/>
      <c r="C121" s="352"/>
      <c r="D121" s="352"/>
      <c r="E121" s="352"/>
      <c r="F121" s="352"/>
      <c r="G121" s="352"/>
      <c r="H121" s="352"/>
      <c r="I121" s="352"/>
      <c r="J121" s="352"/>
      <c r="K121" s="352"/>
      <c r="L121" s="352"/>
      <c r="M121" s="352"/>
      <c r="N121" s="352"/>
    </row>
    <row r="122" spans="1:14" ht="15">
      <c r="A122" s="351"/>
      <c r="B122" s="352"/>
      <c r="C122" s="352"/>
      <c r="D122" s="352"/>
      <c r="E122" s="352"/>
      <c r="F122" s="352"/>
      <c r="G122" s="352"/>
      <c r="H122" s="352"/>
      <c r="I122" s="352"/>
      <c r="J122" s="352"/>
      <c r="K122" s="352"/>
      <c r="L122" s="352"/>
      <c r="M122" s="352"/>
      <c r="N122" s="352"/>
    </row>
    <row r="123" spans="1:14" ht="15">
      <c r="A123" s="351"/>
      <c r="B123" s="352"/>
      <c r="C123" s="352"/>
      <c r="D123" s="352"/>
      <c r="E123" s="352"/>
      <c r="F123" s="352"/>
      <c r="G123" s="352"/>
      <c r="H123" s="352"/>
      <c r="I123" s="352"/>
      <c r="J123" s="352"/>
      <c r="K123" s="352"/>
      <c r="L123" s="352"/>
      <c r="M123" s="352"/>
      <c r="N123" s="352"/>
    </row>
    <row r="124" spans="1:14" ht="15">
      <c r="A124" s="351"/>
      <c r="B124" s="352"/>
      <c r="C124" s="352"/>
      <c r="D124" s="352"/>
      <c r="E124" s="352"/>
      <c r="F124" s="352"/>
      <c r="G124" s="352"/>
      <c r="H124" s="352"/>
      <c r="I124" s="352"/>
      <c r="J124" s="352"/>
      <c r="K124" s="352"/>
      <c r="L124" s="352"/>
      <c r="M124" s="352"/>
      <c r="N124" s="352"/>
    </row>
    <row r="125" ht="14.25" thickBot="1"/>
    <row r="126" spans="1:14" ht="14.25" thickBot="1">
      <c r="A126" s="122" t="s">
        <v>145</v>
      </c>
      <c r="B126" s="118"/>
      <c r="C126" s="118"/>
      <c r="D126" s="118"/>
      <c r="E126" s="119"/>
      <c r="F126" s="119"/>
      <c r="G126" s="119"/>
      <c r="H126" s="119"/>
      <c r="I126" s="119"/>
      <c r="J126" s="119"/>
      <c r="K126" s="119"/>
      <c r="L126" s="118"/>
      <c r="M126" s="120"/>
      <c r="N126" s="121"/>
    </row>
    <row r="128" ht="14.25" thickBot="1"/>
    <row r="129" spans="1:14" ht="14.25">
      <c r="A129" s="73" t="s">
        <v>191</v>
      </c>
      <c r="B129" s="74"/>
      <c r="C129" s="74"/>
      <c r="D129" s="74"/>
      <c r="E129" s="75"/>
      <c r="F129" s="75"/>
      <c r="G129" s="75"/>
      <c r="H129" s="75"/>
      <c r="I129" s="379" t="s">
        <v>223</v>
      </c>
      <c r="J129" s="380"/>
      <c r="K129" s="380"/>
      <c r="L129" s="380"/>
      <c r="M129" s="380"/>
      <c r="N129" s="76"/>
    </row>
    <row r="130" spans="1:14" ht="15" thickBot="1">
      <c r="A130" s="84" t="s">
        <v>31</v>
      </c>
      <c r="B130" s="358">
        <f>Q26</f>
        <v>44180</v>
      </c>
      <c r="C130" s="359"/>
      <c r="D130" s="359"/>
      <c r="E130" s="360"/>
      <c r="F130" s="360"/>
      <c r="G130" s="360"/>
      <c r="H130" s="85"/>
      <c r="I130" s="85"/>
      <c r="J130" s="85"/>
      <c r="K130" s="85"/>
      <c r="L130" s="86"/>
      <c r="M130" s="86"/>
      <c r="N130" s="87"/>
    </row>
  </sheetData>
  <sheetProtection password="FB94" sheet="1" objects="1" scenarios="1" selectLockedCells="1"/>
  <protectedRanges>
    <protectedRange sqref="K45:K52 K61:K68 K77:K84 K93:K100 K29:K35" name="Montag"/>
  </protectedRanges>
  <mergeCells count="21">
    <mergeCell ref="M6:N6"/>
    <mergeCell ref="I129:M129"/>
    <mergeCell ref="A123:N123"/>
    <mergeCell ref="J19:K19"/>
    <mergeCell ref="B130:G130"/>
    <mergeCell ref="M19:N19"/>
    <mergeCell ref="D19:E19"/>
    <mergeCell ref="A124:N124"/>
    <mergeCell ref="I21:K21"/>
    <mergeCell ref="D18:G18"/>
    <mergeCell ref="A122:N122"/>
    <mergeCell ref="A26:N26"/>
    <mergeCell ref="B24:G24"/>
    <mergeCell ref="M20:N20"/>
    <mergeCell ref="AD14:AE14"/>
    <mergeCell ref="AD16:AE16"/>
    <mergeCell ref="A120:N120"/>
    <mergeCell ref="A121:N121"/>
    <mergeCell ref="D15:F15"/>
    <mergeCell ref="J15:L15"/>
    <mergeCell ref="D17:I17"/>
  </mergeCells>
  <dataValidations count="2">
    <dataValidation type="date" allowBlank="1" showInputMessage="1" showErrorMessage="1" sqref="N15">
      <formula1>32874</formula1>
      <formula2>40179</formula2>
    </dataValidation>
    <dataValidation type="list" allowBlank="1" showInputMessage="1" showErrorMessage="1" errorTitle="Fehler" error="Bitte aus der Liste auswählen!" sqref="N16">
      <formula1>$Y$10:$Y$17</formula1>
    </dataValidation>
  </dataValidations>
  <hyperlinks>
    <hyperlink ref="I129" r:id="rId1" display="schule.roggliswil@bluewin.ch"/>
  </hyperlinks>
  <printOptions/>
  <pageMargins left="0.7086614173228347" right="0.7086614173228347" top="0.5905511811023623" bottom="0.5905511811023623" header="0.31496062992125984" footer="0.31496062992125984"/>
  <pageSetup horizontalDpi="600" verticalDpi="600" orientation="landscape" paperSize="9" r:id="rId5"/>
  <headerFooter>
    <oddFooter>&amp;CSchule Roggliswil&amp;RSeite &amp;P</oddFooter>
  </headerFooter>
  <rowBreaks count="4" manualBreakCount="4">
    <brk id="27" max="255" man="1"/>
    <brk id="59" max="255" man="1"/>
    <brk id="91" max="255" man="1"/>
    <brk id="111" max="255" man="1"/>
  </rowBreaks>
  <drawing r:id="rId4"/>
  <legacyDrawing r:id="rId3"/>
</worksheet>
</file>

<file path=xl/worksheets/sheet2.xml><?xml version="1.0" encoding="utf-8"?>
<worksheet xmlns="http://schemas.openxmlformats.org/spreadsheetml/2006/main" xmlns:r="http://schemas.openxmlformats.org/officeDocument/2006/relationships">
  <sheetPr codeName="Tabelle2"/>
  <dimension ref="A1:BQ2"/>
  <sheetViews>
    <sheetView zoomScalePageLayoutView="0" workbookViewId="0" topLeftCell="BD1">
      <selection activeCell="BE6" sqref="BE6"/>
    </sheetView>
  </sheetViews>
  <sheetFormatPr defaultColWidth="11.421875" defaultRowHeight="15"/>
  <cols>
    <col min="10" max="10" width="14.7109375" style="0" customWidth="1"/>
    <col min="11" max="11" width="29.140625" style="0" customWidth="1"/>
    <col min="44" max="45" width="11.57421875" style="0" customWidth="1"/>
  </cols>
  <sheetData>
    <row r="1" spans="1:69" ht="14.25">
      <c r="A1" t="s">
        <v>14</v>
      </c>
      <c r="B1" t="s">
        <v>2</v>
      </c>
      <c r="C1" t="s">
        <v>44</v>
      </c>
      <c r="D1" t="s">
        <v>3</v>
      </c>
      <c r="E1" t="s">
        <v>23</v>
      </c>
      <c r="F1" t="s">
        <v>41</v>
      </c>
      <c r="G1" t="s">
        <v>15</v>
      </c>
      <c r="H1" t="s">
        <v>33</v>
      </c>
      <c r="I1" t="s">
        <v>34</v>
      </c>
      <c r="J1" t="s">
        <v>102</v>
      </c>
      <c r="K1" t="s">
        <v>42</v>
      </c>
      <c r="L1" t="s">
        <v>11</v>
      </c>
      <c r="M1" t="s">
        <v>12</v>
      </c>
      <c r="N1" s="42" t="s">
        <v>64</v>
      </c>
      <c r="O1" s="43" t="s">
        <v>53</v>
      </c>
      <c r="P1" s="43" t="s">
        <v>54</v>
      </c>
      <c r="Q1" s="43" t="s">
        <v>55</v>
      </c>
      <c r="R1" s="43" t="s">
        <v>56</v>
      </c>
      <c r="S1" s="43" t="s">
        <v>57</v>
      </c>
      <c r="T1" s="43" t="s">
        <v>58</v>
      </c>
      <c r="U1" s="43" t="s">
        <v>59</v>
      </c>
      <c r="V1" s="44" t="s">
        <v>60</v>
      </c>
      <c r="W1" s="43" t="s">
        <v>65</v>
      </c>
      <c r="X1" s="43" t="s">
        <v>66</v>
      </c>
      <c r="Y1" s="43" t="s">
        <v>67</v>
      </c>
      <c r="Z1" s="43" t="s">
        <v>68</v>
      </c>
      <c r="AA1" s="43" t="s">
        <v>69</v>
      </c>
      <c r="AB1" s="43" t="s">
        <v>70</v>
      </c>
      <c r="AC1" s="43" t="s">
        <v>71</v>
      </c>
      <c r="AD1" s="43" t="s">
        <v>72</v>
      </c>
      <c r="AE1" s="44" t="s">
        <v>73</v>
      </c>
      <c r="AF1" s="43" t="s">
        <v>82</v>
      </c>
      <c r="AG1" s="43" t="s">
        <v>74</v>
      </c>
      <c r="AH1" s="43" t="s">
        <v>75</v>
      </c>
      <c r="AI1" s="43" t="s">
        <v>76</v>
      </c>
      <c r="AJ1" s="43" t="s">
        <v>77</v>
      </c>
      <c r="AK1" s="43" t="s">
        <v>78</v>
      </c>
      <c r="AL1" s="43" t="s">
        <v>79</v>
      </c>
      <c r="AM1" s="43" t="s">
        <v>80</v>
      </c>
      <c r="AN1" s="44" t="s">
        <v>81</v>
      </c>
      <c r="AO1" s="43" t="s">
        <v>83</v>
      </c>
      <c r="AP1" s="43" t="s">
        <v>84</v>
      </c>
      <c r="AQ1" s="43" t="s">
        <v>85</v>
      </c>
      <c r="AR1" s="43" t="s">
        <v>86</v>
      </c>
      <c r="AS1" s="43" t="s">
        <v>87</v>
      </c>
      <c r="AT1" s="43" t="s">
        <v>88</v>
      </c>
      <c r="AU1" s="43" t="s">
        <v>89</v>
      </c>
      <c r="AV1" s="43" t="s">
        <v>90</v>
      </c>
      <c r="AW1" s="44" t="s">
        <v>91</v>
      </c>
      <c r="AX1" s="43" t="s">
        <v>92</v>
      </c>
      <c r="AY1" s="43" t="s">
        <v>93</v>
      </c>
      <c r="AZ1" s="43" t="s">
        <v>94</v>
      </c>
      <c r="BA1" s="43" t="s">
        <v>95</v>
      </c>
      <c r="BB1" s="43" t="s">
        <v>96</v>
      </c>
      <c r="BC1" s="43" t="s">
        <v>97</v>
      </c>
      <c r="BD1" s="43" t="s">
        <v>98</v>
      </c>
      <c r="BE1" s="43" t="s">
        <v>99</v>
      </c>
      <c r="BF1" s="44" t="s">
        <v>100</v>
      </c>
      <c r="BG1" s="97" t="s">
        <v>113</v>
      </c>
      <c r="BH1" s="97" t="s">
        <v>187</v>
      </c>
      <c r="BI1" s="97" t="s">
        <v>170</v>
      </c>
      <c r="BJ1" s="97" t="s">
        <v>171</v>
      </c>
      <c r="BK1" s="97" t="s">
        <v>172</v>
      </c>
      <c r="BL1" s="97" t="s">
        <v>173</v>
      </c>
      <c r="BM1" s="97" t="s">
        <v>174</v>
      </c>
      <c r="BN1" s="97" t="s">
        <v>175</v>
      </c>
      <c r="BO1" s="97" t="s">
        <v>176</v>
      </c>
      <c r="BP1" s="97" t="s">
        <v>177</v>
      </c>
      <c r="BQ1" s="97" t="s">
        <v>178</v>
      </c>
    </row>
    <row r="2" spans="1:69" ht="14.25">
      <c r="A2">
        <f>Anmeldeformular!D15</f>
        <v>0</v>
      </c>
      <c r="B2">
        <f>Anmeldeformular!J15</f>
        <v>0</v>
      </c>
      <c r="C2" s="32">
        <f>Anmeldeformular!N15</f>
        <v>0</v>
      </c>
      <c r="D2">
        <f>Anmeldeformular!N16</f>
        <v>0</v>
      </c>
      <c r="E2" t="str">
        <f>Anmeldeformular!J13</f>
        <v>2020/2021</v>
      </c>
      <c r="F2">
        <f>Anmeldeformular!D17</f>
        <v>0</v>
      </c>
      <c r="G2">
        <f>Anmeldeformular!D18</f>
        <v>0</v>
      </c>
      <c r="H2" s="31">
        <f>Anmeldeformular!D19</f>
        <v>0</v>
      </c>
      <c r="I2">
        <f>Anmeldeformular!J19</f>
      </c>
      <c r="J2">
        <f>Anmeldeformular!M19</f>
        <v>0</v>
      </c>
      <c r="K2" t="str">
        <f>Anmeldeformular!B22</f>
        <v>2. Semester Schuljahr 2020/2021</v>
      </c>
      <c r="L2" s="32">
        <f>Anmeldeformular!L22</f>
        <v>44249</v>
      </c>
      <c r="M2" s="32">
        <f>Anmeldeformular!N22</f>
        <v>44386</v>
      </c>
      <c r="N2" s="40">
        <f>Anmeldeformular!M29</f>
        <v>17</v>
      </c>
      <c r="O2" s="39">
        <f>Anmeldeformular!V29</f>
        <v>0</v>
      </c>
      <c r="P2" s="39">
        <f>Anmeldeformular!V30</f>
        <v>0</v>
      </c>
      <c r="Q2" s="39">
        <f>Anmeldeformular!V31</f>
        <v>0</v>
      </c>
      <c r="R2" s="39">
        <f>Anmeldeformular!V32</f>
        <v>0</v>
      </c>
      <c r="S2" s="39">
        <f>Anmeldeformular!V33</f>
        <v>0</v>
      </c>
      <c r="T2" s="39">
        <f>Anmeldeformular!V34</f>
        <v>0</v>
      </c>
      <c r="U2" s="39">
        <f>Anmeldeformular!V35</f>
        <v>0</v>
      </c>
      <c r="V2" s="41">
        <f>Anmeldeformular!W36</f>
        <v>0</v>
      </c>
      <c r="W2" s="39">
        <f>Anmeldeformular!M45</f>
        <v>18</v>
      </c>
      <c r="X2">
        <f>Anmeldeformular!V45</f>
        <v>0</v>
      </c>
      <c r="Y2">
        <f>Anmeldeformular!V46</f>
        <v>0</v>
      </c>
      <c r="Z2">
        <f>Anmeldeformular!V47</f>
        <v>0</v>
      </c>
      <c r="AA2">
        <f>Anmeldeformular!V48</f>
        <v>0</v>
      </c>
      <c r="AB2">
        <f>Anmeldeformular!V49</f>
        <v>0</v>
      </c>
      <c r="AC2">
        <f>Anmeldeformular!V50</f>
        <v>0</v>
      </c>
      <c r="AD2">
        <f>Anmeldeformular!V51</f>
        <v>0</v>
      </c>
      <c r="AE2" s="41">
        <f>Anmeldeformular!W52</f>
        <v>0</v>
      </c>
      <c r="AF2" s="39">
        <f>Anmeldeformular!M61</f>
        <v>18</v>
      </c>
      <c r="AG2">
        <f>Anmeldeformular!V61</f>
        <v>0</v>
      </c>
      <c r="AH2">
        <f>Anmeldeformular!V62</f>
        <v>0</v>
      </c>
      <c r="AI2">
        <f>Anmeldeformular!V63</f>
        <v>0</v>
      </c>
      <c r="AJ2">
        <f>Anmeldeformular!V64</f>
        <v>0</v>
      </c>
      <c r="AK2">
        <f>Anmeldeformular!V65</f>
        <v>0</v>
      </c>
      <c r="AL2">
        <f>Anmeldeformular!V66</f>
        <v>0</v>
      </c>
      <c r="AM2">
        <f>Anmeldeformular!V67</f>
        <v>0</v>
      </c>
      <c r="AN2" s="41">
        <f>Anmeldeformular!W68</f>
        <v>0</v>
      </c>
      <c r="AO2" s="39">
        <f>Anmeldeformular!M77</f>
        <v>16</v>
      </c>
      <c r="AP2">
        <f>Anmeldeformular!V77</f>
        <v>0</v>
      </c>
      <c r="AQ2">
        <f>Anmeldeformular!V78</f>
        <v>0</v>
      </c>
      <c r="AR2">
        <f>Anmeldeformular!V79</f>
        <v>0</v>
      </c>
      <c r="AS2">
        <f>Anmeldeformular!V80</f>
        <v>0</v>
      </c>
      <c r="AT2">
        <f>Anmeldeformular!V81</f>
        <v>0</v>
      </c>
      <c r="AU2">
        <f>Anmeldeformular!V82</f>
        <v>0</v>
      </c>
      <c r="AV2">
        <f>Anmeldeformular!V83</f>
        <v>0</v>
      </c>
      <c r="AW2" s="41">
        <f>Anmeldeformular!W84</f>
        <v>0</v>
      </c>
      <c r="AX2" s="39">
        <f>Anmeldeformular!M93</f>
        <v>15</v>
      </c>
      <c r="AY2">
        <f>Anmeldeformular!V93</f>
        <v>0</v>
      </c>
      <c r="AZ2">
        <f>Anmeldeformular!V94</f>
        <v>0</v>
      </c>
      <c r="BA2">
        <f>Anmeldeformular!V95</f>
        <v>0</v>
      </c>
      <c r="BB2">
        <f>Anmeldeformular!V96</f>
        <v>0</v>
      </c>
      <c r="BC2">
        <f>Anmeldeformular!V97</f>
        <v>0</v>
      </c>
      <c r="BD2">
        <f>Anmeldeformular!V98</f>
        <v>0</v>
      </c>
      <c r="BE2">
        <f>Anmeldeformular!V99</f>
        <v>0</v>
      </c>
      <c r="BF2" s="41">
        <f>Anmeldeformular!W100</f>
        <v>0</v>
      </c>
      <c r="BG2">
        <f>Anmeldeformular!M20</f>
        <v>0</v>
      </c>
      <c r="BH2">
        <f>Anmeldeformular!I21</f>
        <v>0</v>
      </c>
      <c r="BI2" s="246">
        <f>Anmeldeformular!AK7</f>
        <v>1</v>
      </c>
      <c r="BJ2" s="246">
        <f>Anmeldeformular!AK8</f>
        <v>9</v>
      </c>
      <c r="BK2" s="246">
        <f>Anmeldeformular!AK9</f>
        <v>1</v>
      </c>
      <c r="BL2" s="246">
        <f>Anmeldeformular!AK10</f>
        <v>1</v>
      </c>
      <c r="BM2" s="246">
        <f>Anmeldeformular!AK11</f>
        <v>1</v>
      </c>
      <c r="BN2" s="246">
        <f>Anmeldeformular!AK12</f>
        <v>1</v>
      </c>
      <c r="BO2" s="246">
        <f>Anmeldeformular!AK13</f>
        <v>1.5</v>
      </c>
      <c r="BP2" s="246">
        <f>Anmeldeformular!AK16</f>
        <v>1.5</v>
      </c>
      <c r="BQ2" s="245">
        <f>Anmeldeformular!M6</f>
        <v>0</v>
      </c>
    </row>
  </sheetData>
  <sheetProtection/>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sheetPr codeName="Tabelle3"/>
  <dimension ref="B3:J31"/>
  <sheetViews>
    <sheetView tabSelected="1" zoomScalePageLayoutView="0" workbookViewId="0" topLeftCell="A1">
      <selection activeCell="A1" sqref="A1"/>
    </sheetView>
  </sheetViews>
  <sheetFormatPr defaultColWidth="11.421875" defaultRowHeight="15"/>
  <cols>
    <col min="1" max="1" width="5.7109375" style="202" customWidth="1"/>
    <col min="2" max="2" width="3.140625" style="202" customWidth="1"/>
    <col min="3" max="3" width="11.421875" style="202" customWidth="1"/>
    <col min="4" max="4" width="13.421875" style="202" customWidth="1"/>
    <col min="5" max="5" width="15.7109375" style="202" customWidth="1"/>
    <col min="6" max="7" width="11.421875" style="202" customWidth="1"/>
    <col min="8" max="8" width="6.57421875" style="202" customWidth="1"/>
    <col min="9" max="16384" width="11.421875" style="202" customWidth="1"/>
  </cols>
  <sheetData>
    <row r="3" spans="2:10" ht="36">
      <c r="B3" s="201" t="s">
        <v>129</v>
      </c>
      <c r="J3" s="201" t="s">
        <v>197</v>
      </c>
    </row>
    <row r="4" s="203" customFormat="1" ht="15.75"/>
    <row r="5" s="203" customFormat="1" ht="18.75">
      <c r="B5" s="204" t="s">
        <v>130</v>
      </c>
    </row>
    <row r="6" s="203" customFormat="1" ht="15.75">
      <c r="B6" s="205" t="s">
        <v>132</v>
      </c>
    </row>
    <row r="7" s="203" customFormat="1" ht="15.75">
      <c r="B7" s="205" t="s">
        <v>131</v>
      </c>
    </row>
    <row r="8" s="203" customFormat="1" ht="15.75"/>
    <row r="9" s="203" customFormat="1" ht="15.75" thickBot="1"/>
    <row r="10" spans="2:8" s="203" customFormat="1" ht="15">
      <c r="B10" s="209"/>
      <c r="C10" s="210"/>
      <c r="D10" s="210"/>
      <c r="E10" s="210"/>
      <c r="F10" s="210"/>
      <c r="G10" s="210"/>
      <c r="H10" s="211"/>
    </row>
    <row r="11" spans="2:8" s="203" customFormat="1" ht="21">
      <c r="B11" s="212"/>
      <c r="C11" s="213" t="s">
        <v>146</v>
      </c>
      <c r="D11" s="214"/>
      <c r="E11" s="214"/>
      <c r="F11" s="214"/>
      <c r="G11" s="214"/>
      <c r="H11" s="215"/>
    </row>
    <row r="12" spans="2:8" s="203" customFormat="1" ht="15">
      <c r="B12" s="212"/>
      <c r="C12" s="214" t="s">
        <v>148</v>
      </c>
      <c r="D12" s="214"/>
      <c r="E12" s="214"/>
      <c r="F12" s="214"/>
      <c r="G12" s="214"/>
      <c r="H12" s="215"/>
    </row>
    <row r="13" spans="2:8" s="203" customFormat="1" ht="15">
      <c r="B13" s="212"/>
      <c r="C13" s="214" t="s">
        <v>149</v>
      </c>
      <c r="D13" s="214"/>
      <c r="E13" s="214"/>
      <c r="F13" s="214"/>
      <c r="G13" s="214"/>
      <c r="H13" s="215"/>
    </row>
    <row r="14" spans="2:8" s="203" customFormat="1" ht="15">
      <c r="B14" s="212"/>
      <c r="C14" s="214"/>
      <c r="D14" s="214"/>
      <c r="E14" s="214"/>
      <c r="F14" s="214"/>
      <c r="G14" s="214"/>
      <c r="H14" s="215"/>
    </row>
    <row r="15" spans="2:8" ht="14.25">
      <c r="B15" s="216"/>
      <c r="C15" s="217"/>
      <c r="D15" s="217"/>
      <c r="E15" s="217"/>
      <c r="F15" s="217"/>
      <c r="G15" s="217"/>
      <c r="H15" s="218"/>
    </row>
    <row r="16" spans="2:8" ht="14.25">
      <c r="B16" s="216"/>
      <c r="C16" s="217" t="s">
        <v>144</v>
      </c>
      <c r="D16" s="217"/>
      <c r="E16" s="217"/>
      <c r="F16" s="217"/>
      <c r="G16" s="217"/>
      <c r="H16" s="218"/>
    </row>
    <row r="17" spans="2:8" ht="14.25">
      <c r="B17" s="216"/>
      <c r="C17" s="385" t="s">
        <v>223</v>
      </c>
      <c r="D17" s="386"/>
      <c r="E17" s="386"/>
      <c r="F17" s="217"/>
      <c r="G17" s="217"/>
      <c r="H17" s="218"/>
    </row>
    <row r="18" spans="2:8" ht="15" thickBot="1">
      <c r="B18" s="219"/>
      <c r="C18" s="220"/>
      <c r="D18" s="220"/>
      <c r="E18" s="220"/>
      <c r="F18" s="220"/>
      <c r="G18" s="220"/>
      <c r="H18" s="221"/>
    </row>
    <row r="19" ht="15" thickBot="1">
      <c r="J19" s="222"/>
    </row>
    <row r="20" spans="2:8" ht="14.25">
      <c r="B20" s="106"/>
      <c r="C20" s="107"/>
      <c r="D20" s="107"/>
      <c r="E20" s="107"/>
      <c r="F20" s="107"/>
      <c r="G20" s="107"/>
      <c r="H20" s="108"/>
    </row>
    <row r="21" spans="2:8" ht="21">
      <c r="B21" s="109"/>
      <c r="C21" s="115" t="s">
        <v>147</v>
      </c>
      <c r="D21" s="110"/>
      <c r="E21" s="110"/>
      <c r="F21" s="110"/>
      <c r="G21" s="110"/>
      <c r="H21" s="111"/>
    </row>
    <row r="22" spans="2:8" ht="15">
      <c r="B22" s="109"/>
      <c r="C22" s="206" t="s">
        <v>140</v>
      </c>
      <c r="D22" s="206"/>
      <c r="E22" s="206"/>
      <c r="F22" s="206"/>
      <c r="G22" s="206"/>
      <c r="H22" s="111"/>
    </row>
    <row r="23" spans="2:8" ht="15">
      <c r="B23" s="109"/>
      <c r="C23" s="206" t="s">
        <v>150</v>
      </c>
      <c r="D23" s="206"/>
      <c r="E23" s="206"/>
      <c r="F23" s="206"/>
      <c r="G23" s="206"/>
      <c r="H23" s="111"/>
    </row>
    <row r="24" spans="2:8" ht="15">
      <c r="B24" s="109"/>
      <c r="C24" s="206" t="s">
        <v>151</v>
      </c>
      <c r="D24" s="206"/>
      <c r="E24" s="206"/>
      <c r="F24" s="206"/>
      <c r="G24" s="206"/>
      <c r="H24" s="111"/>
    </row>
    <row r="25" spans="2:8" ht="15">
      <c r="B25" s="109"/>
      <c r="C25" s="206"/>
      <c r="D25" s="206"/>
      <c r="E25" s="206"/>
      <c r="F25" s="206"/>
      <c r="G25" s="206"/>
      <c r="H25" s="111"/>
    </row>
    <row r="26" spans="2:8" ht="15">
      <c r="B26" s="109"/>
      <c r="C26" s="206" t="s">
        <v>198</v>
      </c>
      <c r="D26" s="206"/>
      <c r="E26" s="206"/>
      <c r="F26" s="206"/>
      <c r="G26" s="206"/>
      <c r="H26" s="111"/>
    </row>
    <row r="27" spans="2:8" ht="15" thickBot="1">
      <c r="B27" s="112"/>
      <c r="C27" s="113"/>
      <c r="D27" s="113"/>
      <c r="E27" s="113"/>
      <c r="F27" s="113"/>
      <c r="G27" s="113"/>
      <c r="H27" s="114"/>
    </row>
    <row r="28" ht="15" thickBot="1"/>
    <row r="29" spans="2:8" ht="14.25">
      <c r="B29" s="194"/>
      <c r="C29" s="195"/>
      <c r="D29" s="195"/>
      <c r="E29" s="195"/>
      <c r="F29" s="195"/>
      <c r="G29" s="195"/>
      <c r="H29" s="196"/>
    </row>
    <row r="30" spans="2:8" ht="15">
      <c r="B30" s="197"/>
      <c r="C30" s="207" t="s">
        <v>141</v>
      </c>
      <c r="D30" s="208"/>
      <c r="E30" s="208"/>
      <c r="F30" s="208"/>
      <c r="G30" s="383">
        <f>Anmeldeformular!B24</f>
        <v>44180</v>
      </c>
      <c r="H30" s="384"/>
    </row>
    <row r="31" spans="2:8" ht="15" thickBot="1">
      <c r="B31" s="198"/>
      <c r="C31" s="199"/>
      <c r="D31" s="199"/>
      <c r="E31" s="199"/>
      <c r="F31" s="199"/>
      <c r="G31" s="199"/>
      <c r="H31" s="200"/>
    </row>
  </sheetData>
  <sheetProtection selectLockedCells="1"/>
  <mergeCells count="2">
    <mergeCell ref="G30:H30"/>
    <mergeCell ref="C17:E17"/>
  </mergeCells>
  <hyperlinks>
    <hyperlink ref="C17" r:id="rId1" display="schule.roggliswil@bluewin.ch"/>
  </hyperlinks>
  <printOptions/>
  <pageMargins left="0.7086614173228347" right="0.7086614173228347" top="0.7874015748031497" bottom="0.7874015748031497" header="0.31496062992125984" footer="0.31496062992125984"/>
  <pageSetup horizontalDpi="600" verticalDpi="600" orientation="landscape" paperSize="9" r:id="rId4"/>
  <drawing r:id="rId3"/>
  <legacyDrawing r:id="rId2"/>
</worksheet>
</file>

<file path=xl/worksheets/sheet4.xml><?xml version="1.0" encoding="utf-8"?>
<worksheet xmlns="http://schemas.openxmlformats.org/spreadsheetml/2006/main" xmlns:r="http://schemas.openxmlformats.org/officeDocument/2006/relationships">
  <sheetPr codeName="Tabelle5"/>
  <dimension ref="B2:L41"/>
  <sheetViews>
    <sheetView zoomScalePageLayoutView="0" workbookViewId="0" topLeftCell="A1">
      <selection activeCell="E9" sqref="E9"/>
    </sheetView>
  </sheetViews>
  <sheetFormatPr defaultColWidth="11.421875" defaultRowHeight="15"/>
  <cols>
    <col min="1" max="1" width="5.7109375" style="202" customWidth="1"/>
    <col min="2" max="2" width="29.7109375" style="202" customWidth="1"/>
    <col min="3" max="3" width="20.140625" style="202" customWidth="1"/>
    <col min="4" max="8" width="10.7109375" style="202" customWidth="1"/>
    <col min="9" max="16384" width="11.421875" style="202" customWidth="1"/>
  </cols>
  <sheetData>
    <row r="2" ht="36" customHeight="1">
      <c r="B2" s="201" t="s">
        <v>152</v>
      </c>
    </row>
    <row r="3" ht="36">
      <c r="B3" s="201" t="s">
        <v>197</v>
      </c>
    </row>
    <row r="4" s="203" customFormat="1" ht="15"/>
    <row r="5" s="203" customFormat="1" ht="15"/>
    <row r="6" s="203" customFormat="1" ht="15"/>
    <row r="7" s="203" customFormat="1" ht="15"/>
    <row r="8" s="203" customFormat="1" ht="15"/>
    <row r="9" spans="5:9" ht="14.25">
      <c r="E9" s="319"/>
      <c r="F9" s="319"/>
      <c r="G9" s="319"/>
      <c r="H9" s="319"/>
      <c r="I9" s="319"/>
    </row>
    <row r="10" spans="5:9" ht="14.25">
      <c r="E10" s="319"/>
      <c r="F10" s="319"/>
      <c r="G10" s="319"/>
      <c r="H10" s="319"/>
      <c r="I10" s="319"/>
    </row>
    <row r="11" spans="5:9" ht="14.25">
      <c r="E11" s="319"/>
      <c r="F11" s="319"/>
      <c r="G11" s="319"/>
      <c r="H11" s="319"/>
      <c r="I11" s="319"/>
    </row>
    <row r="12" spans="5:9" ht="14.25">
      <c r="E12" s="319"/>
      <c r="F12" s="319"/>
      <c r="G12" s="319"/>
      <c r="H12" s="319"/>
      <c r="I12" s="319"/>
    </row>
    <row r="13" spans="5:9" ht="14.25">
      <c r="E13" s="319"/>
      <c r="F13" s="319"/>
      <c r="G13" s="319"/>
      <c r="H13" s="319"/>
      <c r="I13" s="319"/>
    </row>
    <row r="20" ht="15" thickBot="1"/>
    <row r="21" spans="2:12" ht="14.25">
      <c r="B21" s="318" t="s">
        <v>188</v>
      </c>
      <c r="C21" s="195"/>
      <c r="D21" s="195"/>
      <c r="E21" s="195"/>
      <c r="F21" s="195"/>
      <c r="G21" s="195"/>
      <c r="H21" s="195"/>
      <c r="I21" s="195"/>
      <c r="J21" s="195"/>
      <c r="K21" s="195"/>
      <c r="L21" s="196"/>
    </row>
    <row r="22" spans="2:12" ht="14.25">
      <c r="B22" s="332" t="s">
        <v>226</v>
      </c>
      <c r="C22" s="333"/>
      <c r="D22" s="331"/>
      <c r="E22" s="389" t="s">
        <v>225</v>
      </c>
      <c r="F22" s="386"/>
      <c r="G22" s="386"/>
      <c r="H22" s="386"/>
      <c r="I22" s="386"/>
      <c r="J22" s="333"/>
      <c r="K22" s="333"/>
      <c r="L22" s="334"/>
    </row>
    <row r="23" spans="2:12" ht="15" thickBot="1">
      <c r="B23" s="198"/>
      <c r="C23" s="199"/>
      <c r="D23" s="199"/>
      <c r="E23" s="199"/>
      <c r="F23" s="199"/>
      <c r="G23" s="199"/>
      <c r="H23" s="199"/>
      <c r="I23" s="199"/>
      <c r="J23" s="199"/>
      <c r="K23" s="199"/>
      <c r="L23" s="200"/>
    </row>
    <row r="25" spans="2:8" ht="14.25">
      <c r="B25" s="326" t="s">
        <v>199</v>
      </c>
      <c r="C25" s="327"/>
      <c r="D25" s="327"/>
      <c r="E25" s="327"/>
      <c r="F25" s="327"/>
      <c r="G25" s="327"/>
      <c r="H25" s="328"/>
    </row>
    <row r="26" spans="2:8" ht="14.25">
      <c r="B26" s="240" t="s">
        <v>158</v>
      </c>
      <c r="C26" s="236" t="s">
        <v>11</v>
      </c>
      <c r="D26" s="233">
        <v>0</v>
      </c>
      <c r="E26" s="233">
        <v>30001</v>
      </c>
      <c r="F26" s="233">
        <v>50001</v>
      </c>
      <c r="G26" s="233">
        <v>70001</v>
      </c>
      <c r="H26" s="233">
        <v>90001</v>
      </c>
    </row>
    <row r="27" spans="2:8" ht="14.25">
      <c r="B27" s="241"/>
      <c r="C27" s="235" t="s">
        <v>12</v>
      </c>
      <c r="D27" s="234">
        <v>30000</v>
      </c>
      <c r="E27" s="234">
        <v>50000</v>
      </c>
      <c r="F27" s="234">
        <v>70000</v>
      </c>
      <c r="G27" s="234">
        <v>90000</v>
      </c>
      <c r="H27" s="234" t="s">
        <v>153</v>
      </c>
    </row>
    <row r="28" spans="2:8" ht="14.25">
      <c r="B28" s="242" t="s">
        <v>45</v>
      </c>
      <c r="C28" s="243" t="s">
        <v>156</v>
      </c>
      <c r="D28" s="244">
        <f>Anmeldeformular!AF7</f>
        <v>1</v>
      </c>
      <c r="E28" s="244">
        <f>Anmeldeformular!AG7</f>
        <v>2</v>
      </c>
      <c r="F28" s="244">
        <f>Anmeldeformular!AH7</f>
        <v>3</v>
      </c>
      <c r="G28" s="244">
        <f>Anmeldeformular!AI7</f>
        <v>4</v>
      </c>
      <c r="H28" s="244">
        <f>Anmeldeformular!AJ7</f>
        <v>5</v>
      </c>
    </row>
    <row r="29" spans="2:8" ht="14.25">
      <c r="B29" s="242" t="s">
        <v>46</v>
      </c>
      <c r="C29" s="243" t="s">
        <v>154</v>
      </c>
      <c r="D29" s="244">
        <f>Anmeldeformular!AF8</f>
        <v>9</v>
      </c>
      <c r="E29" s="244">
        <f>Anmeldeformular!AG8</f>
        <v>11</v>
      </c>
      <c r="F29" s="244">
        <f>Anmeldeformular!AH8</f>
        <v>13</v>
      </c>
      <c r="G29" s="244">
        <f>Anmeldeformular!AI8</f>
        <v>15</v>
      </c>
      <c r="H29" s="244">
        <f>Anmeldeformular!AJ8</f>
        <v>17</v>
      </c>
    </row>
    <row r="30" spans="2:8" ht="14.25">
      <c r="B30" s="242" t="s">
        <v>47</v>
      </c>
      <c r="C30" s="243" t="s">
        <v>210</v>
      </c>
      <c r="D30" s="244">
        <f>Anmeldeformular!AF9</f>
        <v>1</v>
      </c>
      <c r="E30" s="244">
        <f>Anmeldeformular!AG9</f>
        <v>2</v>
      </c>
      <c r="F30" s="244">
        <f>Anmeldeformular!AH9</f>
        <v>3</v>
      </c>
      <c r="G30" s="244">
        <f>Anmeldeformular!AI9</f>
        <v>4.5</v>
      </c>
      <c r="H30" s="244">
        <f>Anmeldeformular!AJ9</f>
        <v>6</v>
      </c>
    </row>
    <row r="31" spans="2:8" ht="14.25">
      <c r="B31" s="242" t="s">
        <v>48</v>
      </c>
      <c r="C31" s="243" t="s">
        <v>227</v>
      </c>
      <c r="D31" s="244">
        <f>Anmeldeformular!AF10</f>
        <v>1</v>
      </c>
      <c r="E31" s="244">
        <f>Anmeldeformular!AG10</f>
        <v>2</v>
      </c>
      <c r="F31" s="244">
        <f>Anmeldeformular!AH10</f>
        <v>3</v>
      </c>
      <c r="G31" s="244">
        <f>Anmeldeformular!AI10</f>
        <v>4.5</v>
      </c>
      <c r="H31" s="244">
        <f>Anmeldeformular!AJ10</f>
        <v>6</v>
      </c>
    </row>
    <row r="32" spans="2:8" ht="14.25">
      <c r="B32" s="242" t="s">
        <v>49</v>
      </c>
      <c r="C32" s="243" t="s">
        <v>230</v>
      </c>
      <c r="D32" s="244">
        <f>Anmeldeformular!AF11</f>
        <v>1</v>
      </c>
      <c r="E32" s="244">
        <f>Anmeldeformular!AG11</f>
        <v>2</v>
      </c>
      <c r="F32" s="244">
        <f>Anmeldeformular!AH11</f>
        <v>3</v>
      </c>
      <c r="G32" s="244">
        <f>Anmeldeformular!AI11</f>
        <v>4.5</v>
      </c>
      <c r="H32" s="244">
        <f>Anmeldeformular!AJ11</f>
        <v>6</v>
      </c>
    </row>
    <row r="33" spans="2:8" ht="14.25">
      <c r="B33" s="242" t="s">
        <v>50</v>
      </c>
      <c r="C33" s="243" t="s">
        <v>228</v>
      </c>
      <c r="D33" s="244">
        <f>Anmeldeformular!AF12</f>
        <v>1</v>
      </c>
      <c r="E33" s="244">
        <f>Anmeldeformular!AG12</f>
        <v>2</v>
      </c>
      <c r="F33" s="244">
        <f>Anmeldeformular!AH12</f>
        <v>3</v>
      </c>
      <c r="G33" s="244">
        <f>Anmeldeformular!AI12</f>
        <v>4.5</v>
      </c>
      <c r="H33" s="244">
        <f>Anmeldeformular!AJ12</f>
        <v>6</v>
      </c>
    </row>
    <row r="34" spans="2:8" ht="14.25">
      <c r="B34" s="242" t="s">
        <v>51</v>
      </c>
      <c r="C34" s="243" t="s">
        <v>229</v>
      </c>
      <c r="D34" s="244">
        <f>Anmeldeformular!AF13</f>
        <v>1.5</v>
      </c>
      <c r="E34" s="244">
        <f>Anmeldeformular!AG13</f>
        <v>3</v>
      </c>
      <c r="F34" s="244">
        <f>Anmeldeformular!AH13</f>
        <v>4</v>
      </c>
      <c r="G34" s="244">
        <f>Anmeldeformular!AI13</f>
        <v>5.5</v>
      </c>
      <c r="H34" s="244">
        <f>Anmeldeformular!AJ13</f>
        <v>7</v>
      </c>
    </row>
    <row r="35" spans="2:8" ht="14.25">
      <c r="B35" s="387" t="s">
        <v>231</v>
      </c>
      <c r="C35" s="388"/>
      <c r="D35" s="244"/>
      <c r="E35" s="244"/>
      <c r="F35" s="244"/>
      <c r="G35" s="244"/>
      <c r="H35" s="244"/>
    </row>
    <row r="36" spans="2:8" ht="14.25">
      <c r="B36" s="242" t="s">
        <v>159</v>
      </c>
      <c r="C36" s="243"/>
      <c r="D36" s="244"/>
      <c r="E36" s="244"/>
      <c r="F36" s="244"/>
      <c r="G36" s="244"/>
      <c r="H36" s="244"/>
    </row>
    <row r="37" spans="2:8" ht="14.25">
      <c r="B37" s="387" t="s">
        <v>160</v>
      </c>
      <c r="C37" s="388"/>
      <c r="D37" s="244">
        <f>Anmeldeformular!AF16</f>
        <v>1.5</v>
      </c>
      <c r="E37" s="244">
        <f>Anmeldeformular!AG16</f>
        <v>3.5</v>
      </c>
      <c r="F37" s="244">
        <f>Anmeldeformular!AH16</f>
        <v>5.5</v>
      </c>
      <c r="G37" s="244">
        <f>Anmeldeformular!AI16</f>
        <v>7.5</v>
      </c>
      <c r="H37" s="244">
        <f>Anmeldeformular!AJ16</f>
        <v>9.5</v>
      </c>
    </row>
    <row r="38" ht="15" thickBot="1"/>
    <row r="39" spans="2:12" ht="14.25">
      <c r="B39" s="318" t="s">
        <v>233</v>
      </c>
      <c r="C39" s="195"/>
      <c r="D39" s="195"/>
      <c r="E39" s="195"/>
      <c r="F39" s="195"/>
      <c r="G39" s="195"/>
      <c r="H39" s="195"/>
      <c r="I39" s="195"/>
      <c r="J39" s="195"/>
      <c r="K39" s="195"/>
      <c r="L39" s="196"/>
    </row>
    <row r="40" spans="2:12" ht="14.25">
      <c r="B40" s="332" t="s">
        <v>234</v>
      </c>
      <c r="C40" s="333"/>
      <c r="D40" s="333"/>
      <c r="E40" s="333"/>
      <c r="F40" s="333"/>
      <c r="G40" s="333"/>
      <c r="H40" s="333"/>
      <c r="I40" s="333"/>
      <c r="J40" s="333"/>
      <c r="K40" s="333"/>
      <c r="L40" s="334"/>
    </row>
    <row r="41" spans="2:12" ht="15" thickBot="1">
      <c r="B41" s="198" t="s">
        <v>235</v>
      </c>
      <c r="C41" s="199"/>
      <c r="D41" s="199"/>
      <c r="E41" s="199"/>
      <c r="F41" s="199"/>
      <c r="G41" s="199"/>
      <c r="H41" s="199"/>
      <c r="I41" s="199"/>
      <c r="J41" s="199"/>
      <c r="K41" s="199"/>
      <c r="L41" s="200"/>
    </row>
  </sheetData>
  <sheetProtection password="FB94" sheet="1" objects="1" scenarios="1" selectLockedCells="1"/>
  <mergeCells count="3">
    <mergeCell ref="B37:C37"/>
    <mergeCell ref="B35:C35"/>
    <mergeCell ref="E22:I22"/>
  </mergeCells>
  <hyperlinks>
    <hyperlink ref="E22" r:id="rId1" display="http://www.roggliswil.ch/de/bildung/bildunguebersicht/"/>
  </hyperlinks>
  <printOptions/>
  <pageMargins left="0.7" right="0.7" top="0.787401575" bottom="0.787401575" header="0.3" footer="0.3"/>
  <pageSetup horizontalDpi="600" verticalDpi="600" orientation="portrait" paperSize="9" r:id="rId4"/>
  <drawing r:id="rId3"/>
  <legacyDrawing r:id="rId2"/>
</worksheet>
</file>

<file path=xl/worksheets/sheet5.xml><?xml version="1.0" encoding="utf-8"?>
<worksheet xmlns="http://schemas.openxmlformats.org/spreadsheetml/2006/main" xmlns:r="http://schemas.openxmlformats.org/officeDocument/2006/relationships">
  <sheetPr codeName="Tabelle4"/>
  <dimension ref="A1:N34"/>
  <sheetViews>
    <sheetView view="pageLayout" zoomScale="80" zoomScalePageLayoutView="80" workbookViewId="0" topLeftCell="A1">
      <selection activeCell="D6" sqref="D6"/>
    </sheetView>
  </sheetViews>
  <sheetFormatPr defaultColWidth="11.421875" defaultRowHeight="15"/>
  <cols>
    <col min="1" max="1" width="41.28125" style="181" customWidth="1"/>
    <col min="2" max="2" width="3.28125" style="181" customWidth="1"/>
    <col min="3" max="3" width="7.7109375" style="181" customWidth="1"/>
    <col min="4" max="4" width="3.28125" style="181" customWidth="1"/>
    <col min="5" max="5" width="7.7109375" style="182" customWidth="1"/>
    <col min="6" max="6" width="3.28125" style="182" customWidth="1"/>
    <col min="7" max="7" width="7.7109375" style="182" customWidth="1"/>
    <col min="8" max="8" width="3.28125" style="182" customWidth="1"/>
    <col min="9" max="9" width="7.7109375" style="182" customWidth="1"/>
    <col min="10" max="10" width="3.28125" style="182" customWidth="1"/>
    <col min="11" max="11" width="7.7109375" style="182" customWidth="1"/>
    <col min="12" max="12" width="11.140625" style="181" customWidth="1"/>
    <col min="13" max="14" width="11.421875" style="181" customWidth="1"/>
    <col min="15" max="16384" width="11.421875" style="127" customWidth="1"/>
  </cols>
  <sheetData>
    <row r="1" spans="1:14" ht="56.25" customHeight="1" thickBot="1">
      <c r="A1" s="123" t="s">
        <v>133</v>
      </c>
      <c r="B1" s="124"/>
      <c r="C1" s="124"/>
      <c r="D1" s="124"/>
      <c r="E1" s="125"/>
      <c r="F1" s="125"/>
      <c r="G1" s="125"/>
      <c r="H1" s="125"/>
      <c r="I1" s="125"/>
      <c r="J1" s="125"/>
      <c r="K1" s="125"/>
      <c r="L1" s="124"/>
      <c r="M1" s="124"/>
      <c r="N1" s="126"/>
    </row>
    <row r="2" spans="1:14" s="130" customFormat="1" ht="6.75" thickBot="1">
      <c r="A2" s="128"/>
      <c r="B2" s="128"/>
      <c r="C2" s="128"/>
      <c r="D2" s="128"/>
      <c r="E2" s="129"/>
      <c r="F2" s="129"/>
      <c r="G2" s="129"/>
      <c r="H2" s="129"/>
      <c r="I2" s="129"/>
      <c r="J2" s="129"/>
      <c r="K2" s="129"/>
      <c r="L2" s="128"/>
      <c r="M2" s="128"/>
      <c r="N2" s="128"/>
    </row>
    <row r="3" spans="1:14" ht="15" thickBot="1">
      <c r="A3" s="131" t="s">
        <v>139</v>
      </c>
      <c r="B3" s="132"/>
      <c r="C3" s="132"/>
      <c r="D3" s="132"/>
      <c r="E3" s="133"/>
      <c r="F3" s="133"/>
      <c r="G3" s="133"/>
      <c r="H3" s="133"/>
      <c r="I3" s="133"/>
      <c r="J3" s="133"/>
      <c r="K3" s="133"/>
      <c r="L3" s="132"/>
      <c r="M3" s="132"/>
      <c r="N3" s="134"/>
    </row>
    <row r="4" spans="1:14" ht="14.25">
      <c r="A4" s="135" t="s">
        <v>186</v>
      </c>
      <c r="B4" s="136" t="str">
        <f>Anmeldeformular!B13</f>
        <v>Roggliswil</v>
      </c>
      <c r="C4" s="137"/>
      <c r="D4" s="137"/>
      <c r="E4" s="139" t="s">
        <v>23</v>
      </c>
      <c r="F4" s="138"/>
      <c r="G4" s="140" t="str">
        <f>Anmeldeformular!J13</f>
        <v>2020/2021</v>
      </c>
      <c r="H4" s="141"/>
      <c r="J4" s="324" t="s">
        <v>190</v>
      </c>
      <c r="K4" s="138"/>
      <c r="L4" s="137"/>
      <c r="M4" s="137"/>
      <c r="N4" s="325">
        <f>Anmeldeformular!M6</f>
        <v>0</v>
      </c>
    </row>
    <row r="5" spans="1:14" ht="14.25">
      <c r="A5" s="143"/>
      <c r="B5" s="144"/>
      <c r="C5" s="144"/>
      <c r="D5" s="144"/>
      <c r="E5" s="145"/>
      <c r="F5" s="145"/>
      <c r="G5" s="145"/>
      <c r="H5" s="145"/>
      <c r="I5" s="145"/>
      <c r="J5" s="145"/>
      <c r="K5" s="145"/>
      <c r="L5" s="144"/>
      <c r="M5" s="144"/>
      <c r="N5" s="146"/>
    </row>
    <row r="6" spans="1:14" ht="14.25">
      <c r="A6" s="147" t="s">
        <v>16</v>
      </c>
      <c r="B6" s="148" t="s">
        <v>14</v>
      </c>
      <c r="C6" s="149"/>
      <c r="D6" s="150">
        <f>Anmeldeformular!D15</f>
        <v>0</v>
      </c>
      <c r="E6" s="151"/>
      <c r="F6" s="152"/>
      <c r="G6" s="25"/>
      <c r="H6" s="153" t="s">
        <v>2</v>
      </c>
      <c r="I6" s="144"/>
      <c r="J6" s="150">
        <f>Anmeldeformular!J15</f>
        <v>0</v>
      </c>
      <c r="K6" s="151"/>
      <c r="L6" s="152"/>
      <c r="M6" s="154" t="s">
        <v>43</v>
      </c>
      <c r="N6" s="335">
        <f>Anmeldeformular!N15</f>
        <v>0</v>
      </c>
    </row>
    <row r="7" spans="1:14" ht="14.25">
      <c r="A7" s="143"/>
      <c r="B7" s="149"/>
      <c r="C7" s="149"/>
      <c r="D7" s="149"/>
      <c r="E7" s="25"/>
      <c r="F7" s="25"/>
      <c r="G7" s="25"/>
      <c r="H7" s="25"/>
      <c r="I7" s="25"/>
      <c r="J7" s="25"/>
      <c r="K7" s="25"/>
      <c r="L7" s="144"/>
      <c r="M7" s="154" t="s">
        <v>3</v>
      </c>
      <c r="N7" s="336">
        <f>Anmeldeformular!N16</f>
        <v>0</v>
      </c>
    </row>
    <row r="8" spans="1:14" ht="14.25">
      <c r="A8" s="147" t="s">
        <v>13</v>
      </c>
      <c r="B8" s="155" t="s">
        <v>101</v>
      </c>
      <c r="C8" s="156"/>
      <c r="D8" s="150">
        <f>Anmeldeformular!D17</f>
        <v>0</v>
      </c>
      <c r="E8" s="151"/>
      <c r="F8" s="151"/>
      <c r="G8" s="151"/>
      <c r="H8" s="151"/>
      <c r="I8" s="152"/>
      <c r="J8" s="25"/>
      <c r="K8" s="25"/>
      <c r="L8" s="144"/>
      <c r="M8" s="144"/>
      <c r="N8" s="146"/>
    </row>
    <row r="9" spans="1:14" ht="14.25">
      <c r="A9" s="157"/>
      <c r="B9" s="148" t="s">
        <v>15</v>
      </c>
      <c r="C9" s="149"/>
      <c r="D9" s="158">
        <f>Anmeldeformular!D18</f>
        <v>0</v>
      </c>
      <c r="E9" s="159"/>
      <c r="F9" s="159"/>
      <c r="G9" s="160"/>
      <c r="H9" s="161"/>
      <c r="I9" s="161"/>
      <c r="J9" s="25"/>
      <c r="K9" s="25"/>
      <c r="L9" s="144"/>
      <c r="M9" s="144"/>
      <c r="N9" s="162"/>
    </row>
    <row r="10" spans="1:14" ht="14.25">
      <c r="A10" s="157"/>
      <c r="B10" s="148" t="s">
        <v>33</v>
      </c>
      <c r="C10" s="149"/>
      <c r="D10" s="394">
        <f>Anmeldeformular!D19</f>
        <v>0</v>
      </c>
      <c r="E10" s="395"/>
      <c r="F10" s="25"/>
      <c r="G10" s="25"/>
      <c r="H10" s="153" t="s">
        <v>34</v>
      </c>
      <c r="I10" s="25"/>
      <c r="J10" s="117">
        <f>Anmeldeformular!J19</f>
      </c>
      <c r="K10" s="116"/>
      <c r="L10" s="154" t="s">
        <v>102</v>
      </c>
      <c r="M10" s="390">
        <f>Anmeldeformular!M19</f>
        <v>0</v>
      </c>
      <c r="N10" s="391"/>
    </row>
    <row r="11" spans="1:14" ht="14.25">
      <c r="A11" s="143"/>
      <c r="B11" s="148"/>
      <c r="C11" s="149"/>
      <c r="D11" s="88"/>
      <c r="E11" s="88"/>
      <c r="F11" s="25"/>
      <c r="G11" s="25"/>
      <c r="H11" s="153"/>
      <c r="I11" s="25"/>
      <c r="J11" s="25"/>
      <c r="K11" s="25"/>
      <c r="L11" s="154" t="s">
        <v>113</v>
      </c>
      <c r="M11" s="390">
        <f>Anmeldeformular!M20</f>
        <v>0</v>
      </c>
      <c r="N11" s="391"/>
    </row>
    <row r="12" spans="1:14" ht="14.25">
      <c r="A12" s="163"/>
      <c r="B12" s="149"/>
      <c r="C12" s="149"/>
      <c r="D12" s="149"/>
      <c r="E12" s="25"/>
      <c r="F12" s="25"/>
      <c r="G12" s="25"/>
      <c r="H12" s="25"/>
      <c r="I12" s="25"/>
      <c r="J12" s="25"/>
      <c r="K12" s="25"/>
      <c r="L12" s="144"/>
      <c r="M12" s="144"/>
      <c r="N12" s="164"/>
    </row>
    <row r="13" spans="1:14" ht="14.25">
      <c r="A13" s="165" t="s">
        <v>5</v>
      </c>
      <c r="B13" s="148" t="str">
        <f>Anmeldeformular!B22</f>
        <v>2. Semester Schuljahr 2020/2021</v>
      </c>
      <c r="C13" s="144"/>
      <c r="D13" s="149"/>
      <c r="E13" s="25"/>
      <c r="F13" s="25"/>
      <c r="G13" s="25"/>
      <c r="H13" s="25"/>
      <c r="I13" s="25"/>
      <c r="J13" s="25"/>
      <c r="K13" s="166" t="s">
        <v>36</v>
      </c>
      <c r="L13" s="338">
        <f>Anmeldeformular!L22</f>
        <v>44249</v>
      </c>
      <c r="M13" s="154" t="s">
        <v>37</v>
      </c>
      <c r="N13" s="337">
        <f>Anmeldeformular!N22</f>
        <v>44386</v>
      </c>
    </row>
    <row r="14" spans="1:14" ht="14.25">
      <c r="A14" s="165"/>
      <c r="B14" s="149"/>
      <c r="C14" s="144"/>
      <c r="D14" s="149"/>
      <c r="E14" s="25"/>
      <c r="F14" s="25"/>
      <c r="G14" s="25"/>
      <c r="H14" s="25"/>
      <c r="I14" s="25"/>
      <c r="J14" s="25"/>
      <c r="K14" s="167"/>
      <c r="L14" s="168"/>
      <c r="M14" s="169"/>
      <c r="N14" s="170"/>
    </row>
    <row r="15" spans="1:14" ht="15" thickBot="1">
      <c r="A15" s="171" t="s">
        <v>31</v>
      </c>
      <c r="B15" s="392">
        <f>Anmeldeformular!B24</f>
        <v>44180</v>
      </c>
      <c r="C15" s="393"/>
      <c r="D15" s="393"/>
      <c r="E15" s="393"/>
      <c r="F15" s="393"/>
      <c r="G15" s="393"/>
      <c r="H15" s="172"/>
      <c r="I15" s="172"/>
      <c r="J15" s="172"/>
      <c r="K15" s="172"/>
      <c r="L15" s="173"/>
      <c r="M15" s="173"/>
      <c r="N15" s="174"/>
    </row>
    <row r="16" spans="1:14" s="130" customFormat="1" ht="6.75" thickBot="1">
      <c r="A16" s="175"/>
      <c r="B16" s="176"/>
      <c r="C16" s="176"/>
      <c r="D16" s="176"/>
      <c r="E16" s="177"/>
      <c r="F16" s="177"/>
      <c r="G16" s="177"/>
      <c r="H16" s="177"/>
      <c r="I16" s="177"/>
      <c r="J16" s="177"/>
      <c r="K16" s="177"/>
      <c r="L16" s="176"/>
      <c r="M16" s="176"/>
      <c r="N16" s="176"/>
    </row>
    <row r="17" spans="1:14" ht="14.25">
      <c r="A17" s="178" t="s">
        <v>135</v>
      </c>
      <c r="B17" s="137"/>
      <c r="C17" s="137"/>
      <c r="D17" s="137"/>
      <c r="E17" s="138"/>
      <c r="F17" s="138"/>
      <c r="G17" s="138"/>
      <c r="H17" s="138"/>
      <c r="I17" s="138"/>
      <c r="J17" s="138"/>
      <c r="K17" s="138"/>
      <c r="L17" s="137"/>
      <c r="M17" s="137"/>
      <c r="N17" s="142"/>
    </row>
    <row r="18" spans="1:14" ht="14.25">
      <c r="A18" s="163" t="s">
        <v>197</v>
      </c>
      <c r="B18" s="144"/>
      <c r="C18" s="144"/>
      <c r="D18" s="144"/>
      <c r="E18" s="145"/>
      <c r="F18" s="145"/>
      <c r="G18" s="145"/>
      <c r="H18" s="145"/>
      <c r="I18" s="145"/>
      <c r="J18" s="145"/>
      <c r="K18" s="145"/>
      <c r="L18" s="144"/>
      <c r="M18" s="144"/>
      <c r="N18" s="146"/>
    </row>
    <row r="19" spans="1:14" ht="14.25">
      <c r="A19" s="163" t="s">
        <v>200</v>
      </c>
      <c r="B19" s="144"/>
      <c r="C19" s="144"/>
      <c r="D19" s="144"/>
      <c r="E19" s="145" t="s">
        <v>143</v>
      </c>
      <c r="F19" s="145"/>
      <c r="G19" s="145"/>
      <c r="H19" s="145"/>
      <c r="I19" s="145"/>
      <c r="J19" s="145"/>
      <c r="K19" s="145"/>
      <c r="L19" s="144"/>
      <c r="M19" s="144"/>
      <c r="N19" s="146"/>
    </row>
    <row r="20" spans="1:14" ht="14.25">
      <c r="A20" s="163" t="s">
        <v>134</v>
      </c>
      <c r="B20" s="144"/>
      <c r="C20" s="144"/>
      <c r="D20" s="144"/>
      <c r="E20" s="145" t="s">
        <v>142</v>
      </c>
      <c r="F20" s="145"/>
      <c r="G20" s="145"/>
      <c r="H20" s="145"/>
      <c r="I20" s="145"/>
      <c r="J20" s="145"/>
      <c r="K20" s="145"/>
      <c r="L20" s="144"/>
      <c r="M20" s="144"/>
      <c r="N20" s="146"/>
    </row>
    <row r="21" spans="1:14" ht="15" thickBot="1">
      <c r="A21" s="179" t="s">
        <v>201</v>
      </c>
      <c r="B21" s="173"/>
      <c r="C21" s="173"/>
      <c r="D21" s="173"/>
      <c r="E21" s="172"/>
      <c r="F21" s="172"/>
      <c r="G21" s="172"/>
      <c r="H21" s="172"/>
      <c r="I21" s="172"/>
      <c r="J21" s="172"/>
      <c r="K21" s="172"/>
      <c r="L21" s="173"/>
      <c r="M21" s="173"/>
      <c r="N21" s="174"/>
    </row>
    <row r="22" spans="1:14" s="130" customFormat="1" ht="6">
      <c r="A22" s="176"/>
      <c r="B22" s="176"/>
      <c r="C22" s="176"/>
      <c r="D22" s="176"/>
      <c r="E22" s="177"/>
      <c r="F22" s="177"/>
      <c r="G22" s="177"/>
      <c r="H22" s="177"/>
      <c r="I22" s="177"/>
      <c r="J22" s="177"/>
      <c r="K22" s="177"/>
      <c r="L22" s="176"/>
      <c r="M22" s="176"/>
      <c r="N22" s="176"/>
    </row>
    <row r="23" ht="15" thickBot="1">
      <c r="A23" s="180" t="s">
        <v>136</v>
      </c>
    </row>
    <row r="24" spans="1:14" ht="15" thickBot="1">
      <c r="A24" s="183" t="s">
        <v>21</v>
      </c>
      <c r="B24" s="184"/>
      <c r="C24" s="184"/>
      <c r="D24" s="184"/>
      <c r="E24" s="185"/>
      <c r="F24" s="185"/>
      <c r="G24" s="185"/>
      <c r="H24" s="185"/>
      <c r="I24" s="185"/>
      <c r="J24" s="185"/>
      <c r="K24" s="185"/>
      <c r="L24" s="184"/>
      <c r="M24" s="186" t="s">
        <v>22</v>
      </c>
      <c r="N24" s="187">
        <f>Anmeldeformular!N108</f>
        <v>0</v>
      </c>
    </row>
    <row r="25" spans="1:14" s="130" customFormat="1" ht="6">
      <c r="A25" s="176"/>
      <c r="B25" s="176"/>
      <c r="C25" s="176"/>
      <c r="D25" s="176"/>
      <c r="E25" s="177"/>
      <c r="F25" s="177"/>
      <c r="G25" s="177"/>
      <c r="H25" s="177"/>
      <c r="I25" s="177"/>
      <c r="J25" s="177"/>
      <c r="K25" s="177"/>
      <c r="L25" s="176"/>
      <c r="M25" s="176"/>
      <c r="N25" s="176"/>
    </row>
    <row r="26" ht="14.25">
      <c r="A26" s="181" t="s">
        <v>193</v>
      </c>
    </row>
    <row r="27" spans="1:14" s="130" customFormat="1" ht="6">
      <c r="A27" s="188"/>
      <c r="B27" s="188"/>
      <c r="C27" s="188"/>
      <c r="D27" s="188"/>
      <c r="E27" s="189"/>
      <c r="F27" s="189"/>
      <c r="G27" s="189"/>
      <c r="H27" s="189"/>
      <c r="I27" s="189"/>
      <c r="J27" s="189"/>
      <c r="K27" s="190"/>
      <c r="L27" s="191"/>
      <c r="M27" s="188"/>
      <c r="N27" s="188"/>
    </row>
    <row r="28" spans="1:14" s="130" customFormat="1" ht="6">
      <c r="A28" s="188"/>
      <c r="B28" s="188"/>
      <c r="C28" s="188"/>
      <c r="D28" s="188"/>
      <c r="E28" s="189"/>
      <c r="F28" s="189"/>
      <c r="G28" s="189"/>
      <c r="H28" s="189"/>
      <c r="I28" s="189"/>
      <c r="J28" s="189"/>
      <c r="K28" s="190"/>
      <c r="L28" s="191"/>
      <c r="M28" s="188"/>
      <c r="N28" s="188"/>
    </row>
    <row r="29" ht="14.25">
      <c r="A29" s="181" t="s">
        <v>194</v>
      </c>
    </row>
    <row r="30" spans="1:14" s="130" customFormat="1" ht="6">
      <c r="A30" s="176"/>
      <c r="B30" s="176"/>
      <c r="C30" s="176"/>
      <c r="D30" s="176"/>
      <c r="E30" s="177"/>
      <c r="F30" s="177"/>
      <c r="G30" s="177"/>
      <c r="H30" s="177"/>
      <c r="I30" s="177"/>
      <c r="J30" s="177"/>
      <c r="K30" s="177"/>
      <c r="L30" s="176"/>
      <c r="M30" s="176"/>
      <c r="N30" s="176"/>
    </row>
    <row r="31" spans="1:9" ht="14.25">
      <c r="A31" s="181" t="s">
        <v>137</v>
      </c>
      <c r="I31" s="182" t="s">
        <v>138</v>
      </c>
    </row>
    <row r="32" spans="1:14" s="130" customFormat="1" ht="6">
      <c r="A32" s="176"/>
      <c r="B32" s="176"/>
      <c r="C32" s="176"/>
      <c r="D32" s="176"/>
      <c r="E32" s="177"/>
      <c r="F32" s="177"/>
      <c r="G32" s="177"/>
      <c r="H32" s="177"/>
      <c r="I32" s="177"/>
      <c r="J32" s="177"/>
      <c r="K32" s="177"/>
      <c r="L32" s="176"/>
      <c r="M32" s="176"/>
      <c r="N32" s="176"/>
    </row>
    <row r="34" spans="1:14" ht="14.25">
      <c r="A34" s="192"/>
      <c r="I34" s="193"/>
      <c r="J34" s="193"/>
      <c r="K34" s="193"/>
      <c r="L34" s="192"/>
      <c r="M34" s="192"/>
      <c r="N34" s="192"/>
    </row>
  </sheetData>
  <sheetProtection password="FB94" sheet="1" objects="1" scenarios="1" selectLockedCells="1"/>
  <mergeCells count="4">
    <mergeCell ref="M10:N10"/>
    <mergeCell ref="M11:N11"/>
    <mergeCell ref="B15:G15"/>
    <mergeCell ref="D10:E10"/>
  </mergeCells>
  <dataValidations count="1">
    <dataValidation type="date" allowBlank="1" showInputMessage="1" showErrorMessage="1" sqref="N6:N7">
      <formula1>32874</formula1>
      <formula2>40179</formula2>
    </dataValidation>
  </dataValidations>
  <printOptions/>
  <pageMargins left="0.7086614173228347" right="0.7086614173228347" top="0.5905511811023623" bottom="0.5905511811023623" header="0.31496062992125984" footer="0.31496062992125984"/>
  <pageSetup horizontalDpi="600" verticalDpi="600" orientation="landscape" paperSize="9" r:id="rId3"/>
  <drawing r:id="rId2"/>
  <legacyDrawing r:id="rId1"/>
</worksheet>
</file>

<file path=xl/worksheets/sheet6.xml><?xml version="1.0" encoding="utf-8"?>
<worksheet xmlns="http://schemas.openxmlformats.org/spreadsheetml/2006/main" xmlns:r="http://schemas.openxmlformats.org/officeDocument/2006/relationships">
  <sheetPr codeName="Tabelle6"/>
  <dimension ref="A1:H24"/>
  <sheetViews>
    <sheetView workbookViewId="0" topLeftCell="A1">
      <selection activeCell="D16" sqref="D16"/>
    </sheetView>
  </sheetViews>
  <sheetFormatPr defaultColWidth="11.421875" defaultRowHeight="15"/>
  <cols>
    <col min="1" max="1" width="18.00390625" style="181" customWidth="1"/>
    <col min="2" max="2" width="17.140625" style="181" customWidth="1"/>
    <col min="3" max="3" width="9.57421875" style="181" customWidth="1"/>
    <col min="4" max="4" width="13.421875" style="182" customWidth="1"/>
    <col min="5" max="5" width="17.140625" style="182" customWidth="1"/>
    <col min="6" max="6" width="13.8515625" style="181" customWidth="1"/>
    <col min="7" max="8" width="11.421875" style="181" customWidth="1"/>
    <col min="9" max="16384" width="11.421875" style="127" customWidth="1"/>
  </cols>
  <sheetData>
    <row r="1" spans="1:8" ht="56.25" customHeight="1" thickBot="1">
      <c r="A1" s="123" t="s">
        <v>182</v>
      </c>
      <c r="B1" s="125"/>
      <c r="C1" s="125"/>
      <c r="D1" s="125"/>
      <c r="E1" s="125"/>
      <c r="F1" s="126"/>
      <c r="G1" s="127"/>
      <c r="H1" s="127"/>
    </row>
    <row r="2" spans="1:8" s="130" customFormat="1" ht="6.75" thickBot="1">
      <c r="A2" s="128"/>
      <c r="B2" s="128"/>
      <c r="C2" s="128"/>
      <c r="D2" s="129"/>
      <c r="E2" s="129"/>
      <c r="F2" s="128"/>
      <c r="G2" s="128"/>
      <c r="H2" s="128"/>
    </row>
    <row r="3" spans="1:8" ht="14.25">
      <c r="A3" s="135" t="s">
        <v>186</v>
      </c>
      <c r="B3" s="136" t="str">
        <f>Anmeldeformular!B13</f>
        <v>Roggliswil</v>
      </c>
      <c r="C3" s="137"/>
      <c r="D3" s="138"/>
      <c r="E3" s="312" t="s">
        <v>23</v>
      </c>
      <c r="F3" s="313" t="str">
        <f>Anmeldeformular!J13</f>
        <v>2020/2021</v>
      </c>
      <c r="G3" s="144"/>
      <c r="H3" s="144"/>
    </row>
    <row r="4" spans="1:8" ht="14.25">
      <c r="A4" s="143"/>
      <c r="B4" s="144"/>
      <c r="C4" s="144"/>
      <c r="D4" s="145"/>
      <c r="E4" s="145"/>
      <c r="F4" s="146"/>
      <c r="G4" s="144"/>
      <c r="H4" s="144"/>
    </row>
    <row r="5" spans="1:8" ht="14.25">
      <c r="A5" s="147" t="s">
        <v>14</v>
      </c>
      <c r="B5" s="252">
        <f>Anmeldeformular!D15</f>
        <v>0</v>
      </c>
      <c r="C5" s="308"/>
      <c r="D5" s="153" t="s">
        <v>2</v>
      </c>
      <c r="E5" s="252">
        <f>Anmeldeformular!J15</f>
        <v>0</v>
      </c>
      <c r="F5" s="305"/>
      <c r="G5" s="253"/>
      <c r="H5" s="254"/>
    </row>
    <row r="6" spans="1:8" ht="14.25">
      <c r="A6" s="143"/>
      <c r="B6" s="149"/>
      <c r="C6" s="25"/>
      <c r="D6" s="25"/>
      <c r="E6" s="25"/>
      <c r="F6" s="305"/>
      <c r="G6" s="253"/>
      <c r="H6" s="254"/>
    </row>
    <row r="7" spans="1:8" ht="14.25">
      <c r="A7" s="143"/>
      <c r="B7" s="149"/>
      <c r="C7" s="149"/>
      <c r="D7" s="25"/>
      <c r="E7" s="25"/>
      <c r="F7" s="146"/>
      <c r="G7" s="154"/>
      <c r="H7" s="253"/>
    </row>
    <row r="8" spans="1:8" ht="14.25">
      <c r="A8" s="147" t="s">
        <v>43</v>
      </c>
      <c r="B8" s="253">
        <f>Anmeldeformular!N15</f>
        <v>0</v>
      </c>
      <c r="C8" s="149"/>
      <c r="D8" s="148" t="s">
        <v>3</v>
      </c>
      <c r="E8" s="308">
        <f>(Anmeldeformular!N16)</f>
        <v>0</v>
      </c>
      <c r="F8" s="146"/>
      <c r="G8" s="154"/>
      <c r="H8" s="253"/>
    </row>
    <row r="9" spans="1:8" ht="14.25">
      <c r="A9" s="143"/>
      <c r="B9" s="149"/>
      <c r="C9" s="149"/>
      <c r="D9" s="25"/>
      <c r="E9" s="25"/>
      <c r="F9" s="146"/>
      <c r="G9" s="154"/>
      <c r="H9" s="253"/>
    </row>
    <row r="10" spans="1:8" ht="14.25">
      <c r="A10" s="147" t="s">
        <v>180</v>
      </c>
      <c r="B10" s="252">
        <f>Anmeldeformular!D17</f>
        <v>0</v>
      </c>
      <c r="C10" s="309"/>
      <c r="D10" s="308"/>
      <c r="F10" s="146"/>
      <c r="G10" s="144"/>
      <c r="H10" s="144"/>
    </row>
    <row r="11" spans="1:8" ht="14.25">
      <c r="A11" s="147"/>
      <c r="B11" s="252"/>
      <c r="C11" s="309"/>
      <c r="D11" s="308"/>
      <c r="E11" s="308"/>
      <c r="F11" s="146"/>
      <c r="G11" s="144"/>
      <c r="H11" s="144"/>
    </row>
    <row r="12" spans="1:8" ht="14.25">
      <c r="A12" s="147" t="s">
        <v>181</v>
      </c>
      <c r="B12" s="252">
        <f>Anmeldeformular!D18</f>
        <v>0</v>
      </c>
      <c r="C12" s="309"/>
      <c r="D12" s="310"/>
      <c r="E12" s="161"/>
      <c r="F12" s="146"/>
      <c r="G12" s="144"/>
      <c r="H12" s="255"/>
    </row>
    <row r="13" spans="1:8" ht="14.25">
      <c r="A13" s="143"/>
      <c r="B13" s="250">
        <f>Anmeldeformular!D19</f>
        <v>0</v>
      </c>
      <c r="C13" s="256">
        <f>Anmeldeformular!J19</f>
      </c>
      <c r="D13" s="25"/>
      <c r="E13" s="25"/>
      <c r="F13" s="305"/>
      <c r="G13" s="127"/>
      <c r="H13" s="127"/>
    </row>
    <row r="14" spans="1:8" ht="14.25">
      <c r="A14" s="143"/>
      <c r="B14" s="148"/>
      <c r="C14" s="311"/>
      <c r="D14" s="25"/>
      <c r="E14" s="25"/>
      <c r="F14" s="305"/>
      <c r="G14" s="127"/>
      <c r="H14" s="127"/>
    </row>
    <row r="15" spans="1:8" ht="14.25">
      <c r="A15" s="165" t="s">
        <v>102</v>
      </c>
      <c r="B15" s="396">
        <f>Anmeldeformular!M19</f>
        <v>0</v>
      </c>
      <c r="C15" s="397"/>
      <c r="D15" s="25"/>
      <c r="E15" s="25"/>
      <c r="F15" s="146"/>
      <c r="G15" s="144"/>
      <c r="H15" s="169"/>
    </row>
    <row r="16" spans="1:8" ht="14.25">
      <c r="A16" s="165" t="s">
        <v>113</v>
      </c>
      <c r="B16" s="396">
        <f>Anmeldeformular!M20</f>
        <v>0</v>
      </c>
      <c r="C16" s="397"/>
      <c r="D16" s="145"/>
      <c r="E16" s="145"/>
      <c r="F16" s="146"/>
      <c r="G16" s="144"/>
      <c r="H16" s="144"/>
    </row>
    <row r="17" spans="1:6" ht="14.25">
      <c r="A17" s="165" t="s">
        <v>183</v>
      </c>
      <c r="B17" s="396">
        <f>Anmeldeformular!I21</f>
        <v>0</v>
      </c>
      <c r="C17" s="397"/>
      <c r="D17" s="145"/>
      <c r="E17" s="145"/>
      <c r="F17" s="146"/>
    </row>
    <row r="18" spans="1:6" ht="14.25">
      <c r="A18" s="163"/>
      <c r="B18" s="144"/>
      <c r="C18" s="144"/>
      <c r="D18" s="145"/>
      <c r="E18" s="145"/>
      <c r="F18" s="146"/>
    </row>
    <row r="19" spans="1:6" ht="14.25">
      <c r="A19" s="52" t="s">
        <v>185</v>
      </c>
      <c r="B19" s="144"/>
      <c r="C19" s="144"/>
      <c r="D19" s="145"/>
      <c r="E19" s="145"/>
      <c r="F19" s="146"/>
    </row>
    <row r="20" spans="1:6" ht="14.25">
      <c r="A20" s="306">
        <f>Anmeldeformular!A120</f>
        <v>0</v>
      </c>
      <c r="B20" s="144"/>
      <c r="C20" s="144"/>
      <c r="D20" s="145"/>
      <c r="E20" s="145"/>
      <c r="F20" s="146"/>
    </row>
    <row r="21" spans="1:6" ht="14.25">
      <c r="A21" s="306">
        <f>Anmeldeformular!A121</f>
        <v>0</v>
      </c>
      <c r="B21" s="144"/>
      <c r="C21" s="144"/>
      <c r="D21" s="145"/>
      <c r="E21" s="145"/>
      <c r="F21" s="146"/>
    </row>
    <row r="22" spans="1:6" ht="14.25">
      <c r="A22" s="306">
        <f>Anmeldeformular!A122</f>
        <v>0</v>
      </c>
      <c r="B22" s="144"/>
      <c r="C22" s="144"/>
      <c r="D22" s="145"/>
      <c r="E22" s="145"/>
      <c r="F22" s="146"/>
    </row>
    <row r="23" spans="1:6" ht="14.25">
      <c r="A23" s="306">
        <f>Anmeldeformular!A123</f>
        <v>0</v>
      </c>
      <c r="B23" s="144"/>
      <c r="C23" s="144"/>
      <c r="D23" s="145"/>
      <c r="E23" s="145"/>
      <c r="F23" s="146"/>
    </row>
    <row r="24" spans="1:6" ht="15" thickBot="1">
      <c r="A24" s="307">
        <f>Anmeldeformular!A124</f>
        <v>0</v>
      </c>
      <c r="B24" s="173"/>
      <c r="C24" s="173"/>
      <c r="D24" s="172"/>
      <c r="E24" s="172"/>
      <c r="F24" s="174"/>
    </row>
  </sheetData>
  <sheetProtection password="FB94" sheet="1" selectLockedCells="1" selectUnlockedCells="1"/>
  <mergeCells count="3">
    <mergeCell ref="B15:C15"/>
    <mergeCell ref="B16:C16"/>
    <mergeCell ref="B17:C17"/>
  </mergeCells>
  <dataValidations count="1">
    <dataValidation type="date" allowBlank="1" showInputMessage="1" showErrorMessage="1" sqref="H7:H9 G5:G6 B8">
      <formula1>32874</formula1>
      <formula2>40179</formula2>
    </dataValidation>
  </dataValidations>
  <printOptions/>
  <pageMargins left="0.7086614173228347" right="0.5118110236220472" top="0.5905511811023623" bottom="0.5905511811023623" header="0.31496062992125984" footer="0.31496062992125984"/>
  <pageSetup horizontalDpi="600" verticalDpi="600" orientation="portrait" paperSize="9" r:id="rId3"/>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Andres Mosimann</dc:creator>
  <cp:keywords/>
  <dc:description/>
  <cp:lastModifiedBy>User</cp:lastModifiedBy>
  <cp:lastPrinted>2012-04-10T06:44:33Z</cp:lastPrinted>
  <dcterms:created xsi:type="dcterms:W3CDTF">2011-07-17T09:49:38Z</dcterms:created>
  <dcterms:modified xsi:type="dcterms:W3CDTF">2020-11-16T16:42:56Z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